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62798970c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raestructura especifico" sheetId="24" r:id="R9eecfe27f53a4180"/>
    <x:sheet xmlns:r="http://schemas.openxmlformats.org/officeDocument/2006/relationships" name="INFRAESTRUCTURA" sheetId="12" r:id="Ra84180c14e644982"/>
    <x:sheet xmlns:r="http://schemas.openxmlformats.org/officeDocument/2006/relationships" name="INICIO" sheetId="14" r:id="R83e3257cc5b64e38"/>
    <x:sheet xmlns:r="http://schemas.openxmlformats.org/officeDocument/2006/relationships" name="PLANIFICACION" sheetId="16" r:id="R450693f67bb24472"/>
    <x:sheet xmlns:r="http://schemas.openxmlformats.org/officeDocument/2006/relationships" name="ANALISIS Y DISEÑO (EJECUCION)" sheetId="18" r:id="R93188197384d473b"/>
    <x:sheet xmlns:r="http://schemas.openxmlformats.org/officeDocument/2006/relationships" name="DESARROLLO (EJECUCION)" sheetId="19" r:id="R436a56d7126a4322"/>
    <x:sheet xmlns:r="http://schemas.openxmlformats.org/officeDocument/2006/relationships" name="PRUEBAS (EJECUCION)" sheetId="20" r:id="Rb71c54803c0046e4"/>
    <x:sheet xmlns:r="http://schemas.openxmlformats.org/officeDocument/2006/relationships" name="IMPLEMENTACION EJECUCION" sheetId="21" r:id="R79c91490ec0a4150"/>
    <x:sheet xmlns:r="http://schemas.openxmlformats.org/officeDocument/2006/relationships" name="CIERRE" sheetId="22" r:id="R1f09727587404614"/>
    <x:sheet xmlns:r="http://schemas.openxmlformats.org/officeDocument/2006/relationships" name="COSTOS" sheetId="23" r:id="R02ec7aa72f8040fb"/>
  </x:sheets>
</x:workbook>
</file>

<file path=xl/sharedStrings.xml><?xml version="1.0" encoding="utf-8"?>
<x:sst xmlns:x="http://schemas.openxmlformats.org/spreadsheetml/2006/main">
  <x:si>
    <x:t xml:space="preserve">Proveedor / Servicio</x:t>
  </x:si>
  <x:si>
    <x:t xml:space="preserve">Especificación</x:t>
  </x:si>
  <x:si>
    <x:t xml:space="preserve">Precio 12 meses (ref.)</x:t>
  </x:si>
  <x:si>
    <x:t xml:space="preserve">IGV</x:t>
  </x:si>
  <x:si>
    <x:t xml:space="preserve">Fuente</x:t>
  </x:si>
  <x:si>
    <x:t xml:space="preserve">Plan</x:t>
  </x:si>
  <x:si>
    <x:t xml:space="preserve">Precio anual (referencia)</x:t>
  </x:si>
  <x:si>
    <x:t xml:space="preserve">Detalle</x:t>
  </x:si>
  <x:si>
    <x:t xml:space="preserve">Modelo / Tienda</x:t>
  </x:si>
  <x:si>
    <x:t xml:space="preserve">Características</x:t>
  </x:si>
  <x:si>
    <x:t xml:space="preserve">Precio</x:t>
  </x:si>
  <x:si>
    <x:t xml:space="preserve">AWS (Amazon Lightsail)</x:t>
  </x:si>
  <x:si>
    <x:t xml:space="preserve">2 vCPU, 2 GB RAM, 60 GB SSD</x:t>
  </x:si>
  <x:si>
    <x:t xml:space="preserve">USD 40/mes (USD 480/año)</x:t>
  </x:si>
  <x:si>
    <x:t xml:space="preserve">No aplica</x:t>
  </x:si>
  <x:si>
    <x:t xml:space="preserve">Microsoft oficial</x:t>
  </x:si>
  <x:si>
    <x:t xml:space="preserve">Visual Studio Pro (anual)</x:t>
  </x:si>
  <x:si>
    <x:t xml:space="preserve">USD 99.99/mes (≈USD 1,199.88/año)</x:t>
  </x:si>
  <x:si>
    <x:t xml:space="preserve">Microsoft (Volume)</x:t>
  </x:si>
  <x:si>
    <x:t xml:space="preserve">SQL Server Std (2-core pack)</x:t>
  </x:si>
  <x:si>
    <x:t xml:space="preserve">USD 1,418/año</x:t>
  </x:si>
  <x:si>
    <x:t xml:space="preserve">APC Easy SRV1KI (1000VA) – MemoryKings</x:t>
  </x:si>
  <x:si>
    <x:t xml:space="preserve">On-line, 800W</x:t>
  </x:si>
  <x:si>
    <x:t xml:space="preserve">USD 330.00 (S/1,161.50)</x:t>
  </x:si>
  <x:si>
    <x:t xml:space="preserve">Incluido</x:t>
  </x:si>
  <x:si>
    <x:t xml:space="preserve">Google Cloud (Compute Engine)</x:t>
  </x:si>
  <x:si>
    <x:t xml:space="preserve">e2-standard-2: 2 vCPU, 8 GB RAM</x:t>
  </x:si>
  <x:si>
    <x:t xml:space="preserve">~$0.17/hora (~USD 1,464/año)</x:t>
  </x:si>
  <x:si>
    <x:t xml:space="preserve">APC Easy SRV2KI (2000VA) – MemoryKings</x:t>
  </x:si>
  <x:si>
    <x:t xml:space="preserve">On-line, 1600W</x:t>
  </x:si>
  <x:si>
    <x:t xml:space="preserve">USD 700.00 (S/2,464.00)</x:t>
  </x:si>
  <x:si>
    <x:t xml:space="preserve">2 vCPU, 8 GB RAM, 160 GB SSD</x:t>
  </x:si>
  <x:si>
    <x:t xml:space="preserve">USD 120/mes (USD 1,440/año)</x:t>
  </x:si>
  <x:si>
    <x:t xml:space="preserve">Marca / Modelo</x:t>
  </x:si>
  <x:si>
    <x:t xml:space="preserve">Descripción</x:t>
  </x:si>
  <x:si>
    <x:t xml:space="preserve">Precio (unit.)</x:t>
  </x:si>
  <x:si>
    <x:t xml:space="preserve">Tipo</x:t>
  </x:si>
  <x:si>
    <x:t xml:space="preserve">Opción</x:t>
  </x:si>
  <x:si>
    <x:t xml:space="preserve">Precio unitario</x:t>
  </x:si>
  <x:si>
    <x:t xml:space="preserve">Total (20 unid)</x:t>
  </x:si>
  <x:si>
    <x:t xml:space="preserve">e2-standard-4: 4 vCPU, 16 GB RAM</x:t>
  </x:si>
  <x:si>
    <x:t xml:space="preserve">~$0.33/hora (~USD 2,868/año)</x:t>
  </x:si>
  <x:si>
    <x:t xml:space="preserve">TP-Link Archer AX72 – MK</x:t>
  </x:si>
  <x:si>
    <x:t xml:space="preserve">Dual Band WiFi6, ~5400 Mbps</x:t>
  </x:si>
  <x:si>
    <x:t xml:space="preserve">S/415.00</x:t>
  </x:si>
  <x:si>
    <x:t xml:space="preserve">HP Color LaserJet Pro 4203dw – MK</x:t>
  </x:si>
  <x:si>
    <x:t xml:space="preserve">Color multifunción (35 ppm)</x:t>
  </x:si>
  <x:si>
    <x:t xml:space="preserve">S/1,358.50</x:t>
  </x:si>
  <x:si>
    <x:t xml:space="preserve">Alquiler (12 meses)</x:t>
  </x:si>
  <x:si>
    <x:t xml:space="preserve">Laptop Core i5, 8GB, 256GB, cámara integrada</x:t>
  </x:si>
  <x:si>
    <x:t xml:space="preserve">USD 38.00/mes</x:t>
  </x:si>
  <x:si>
    <x:t xml:space="preserve">~USD 760/mes (USD ~9,120/año)</x:t>
  </x:si>
  <x:si>
    <x:t xml:space="preserve">ASUS RT-AX57 AX3000 – MK</x:t>
  </x:si>
  <x:si>
    <x:t xml:space="preserve">WiFi6 3000 Mbps, VPN integrado</x:t>
  </x:si>
  <x:si>
    <x:t xml:space="preserve">S/299.00</x:t>
  </x:si>
  <x:si>
    <x:t xml:space="preserve">HP Color LaserJet Pro 4303fdw – MK</x:t>
  </x:si>
  <x:si>
    <x:t xml:space="preserve">Color multifunción (40 ppm)</x:t>
  </x:si>
  <x:si>
    <x:t xml:space="preserve">S/1,953.50</x:t>
  </x:si>
  <x:si>
    <x:t xml:space="preserve">Compra</x:t>
  </x:si>
  <x:si>
    <x:t xml:space="preserve">S/1,716.50 c/u</x:t>
  </x:si>
  <x:si>
    <x:t xml:space="preserve">S/34,330 (20×1,716.50)</x:t>
  </x:si>
  <x:si>
    <x:t xml:space="preserve">Brother DCP-L3560CDW – MK</x:t>
  </x:si>
  <x:si>
    <x:t xml:space="preserve">Color láser multifunción (ADN)</x:t>
  </x:si>
  <x:si>
    <x:t xml:space="preserve">S/1,812.50</x:t>
  </x:si>
  <x:si>
    <x:t xml:space="preserve">2 vCPU, 4 GB RAM, 80 GB SSD</x:t>
  </x:si>
  <x:si>
    <x:t xml:space="preserve">USD 70/mes (USD 840/año)</x:t>
  </x:si>
  <x:si>
    <x:t xml:space="preserve">Gasto a 12 meses (Basado en el EDR)</x:t>
  </x:si>
  <x:si>
    <x:t xml:space="preserve">Costo Unitario </x:t>
  </x:si>
  <x:si>
    <x:t xml:space="preserve">Cantidad</x:t>
  </x:si>
  <x:si>
    <x:t xml:space="preserve">Subtotal (S/.)</x:t>
  </x:si>
  <x:si>
    <x:t xml:space="preserve">Servidor de Desarrollo (Nube)</x:t>
  </x:si>
  <x:si>
    <x:t xml:space="preserve">Servidor de Producción (Nube)</x:t>
  </x:si>
  <x:si>
    <x:t xml:space="preserve">Servidor de Pruebas (Nube)</x:t>
  </x:si>
  <x:si>
    <x:t xml:space="preserve">Licencia Visual Studio Pro (Suscripción Anual)</x:t>
  </x:si>
  <x:si>
    <x:t xml:space="preserve">Licencia SQL Server Standard (Suscripción Anual)</x:t>
  </x:si>
  <x:si>
    <x:t xml:space="preserve">Licencia MS Project (Licencia perpetua)</x:t>
  </x:si>
  <x:si>
    <x:t xml:space="preserve">UPS</x:t>
  </x:si>
  <x:si>
    <x:t xml:space="preserve">Juego de consumibles tecnológicos</x:t>
  </x:si>
  <x:si>
    <x:t xml:space="preserve">Routers de alta capacidad</x:t>
  </x:si>
  <x:si>
    <x:t xml:space="preserve">Impresoras</x:t>
  </x:si>
  <x:si>
    <x:t xml:space="preserve">Laptops </x:t>
  </x:si>
  <x:si>
    <x:t xml:space="preserve">Total Gastos de Infraestructura Tecnológica</x:t>
  </x:si>
  <x:si>
    <x:t xml:space="preserve">Rol</x:t>
  </x:si>
  <x:si>
    <x:t xml:space="preserve">Tarifa por hora (S/.)</x:t>
  </x:si>
  <x:si>
    <x:t xml:space="preserve">Horas/Día</x:t>
  </x:si>
  <x:si>
    <x:t xml:space="preserve">Días (Estimados)</x:t>
  </x:si>
  <x:si>
    <x:t xml:space="preserve">Total Costo Humano</x:t>
  </x:si>
  <x:si>
    <x:t xml:space="preserve">Nombre de tarea</x:t>
  </x:si>
  <x:si>
    <x:t xml:space="preserve">Duración</x:t>
  </x:si>
  <x:si>
    <x:t xml:space="preserve">Comienzo</x:t>
  </x:si>
  <x:si>
    <x:t xml:space="preserve">Fin</x:t>
  </x:si>
  <x:si>
    <x:t xml:space="preserve">Costo</x:t>
  </x:si>
  <x:si>
    <x:t xml:space="preserve">Componente</x:t>
  </x:si>
  <x:si>
    <x:t xml:space="preserve">Cálculo</x:t>
  </x:si>
  <x:si>
    <x:t xml:space="preserve">1. Implementación del Sistema de Gestión Educativa Técnico Productivo (CETPRO) Inclusivo del CONADIS</x:t>
  </x:si>
  <x:si>
    <x:t xml:space="preserve">465 días</x:t>
  </x:si>
  <x:si>
    <x:t xml:space="preserve">sáb 9/13/25</x:t>
  </x:si>
  <x:si>
    <x:t xml:space="preserve">mar 12/22/26</x:t>
  </x:si>
  <x:si>
    <x:t xml:space="preserve">1. Costo del Proyecto</x:t>
  </x:si>
  <x:si>
    <x:t xml:space="preserve">Suma de Infraestructura mas el Recurso Humano</x:t>
  </x:si>
  <x:si>
    <x:t xml:space="preserve">   1.1. Inicio</x:t>
  </x:si>
  <x:si>
    <x:t xml:space="preserve">7 días</x:t>
  </x:si>
  <x:si>
    <x:t xml:space="preserve">sáb 9/20/25</x:t>
  </x:si>
  <x:si>
    <x:t xml:space="preserve">2. Reserva de Contingencia (15%)</x:t>
  </x:si>
  <x:si>
    <x:r>
      <x:rPr>
        <x:sz val="1100"/>
        <x:color rgb="FF1B1C1D"/>
      </x:rPr>
      <x:t xml:space="preserve">(15% del Costo del Proyecto) </x:t>
    </x:r>
    <x:r>
      <x:rPr>
        <x:i/>
        <x:sz val="1100"/>
        <x:color rgb="FF1B1C1D"/>
        <x:rFont val="Arial"/>
        <x:family val="2"/>
      </x:rPr>
      <x:t xml:space="preserve">Para cubrir riesgos conocidos.</x:t>
    </x:r>
  </x:si>
  <x:si>
    <x:t xml:space="preserve">   1.2. Planificación</x:t>
  </x:si>
  <x:si>
    <x:t xml:space="preserve">21 días</x:t>
  </x:si>
  <x:si>
    <x:t xml:space="preserve">sáb 10/11/25</x:t>
  </x:si>
  <x:si>
    <x:t xml:space="preserve">LÍNEA BASE DEL COSTO</x:t>
  </x:si>
  <x:si>
    <x:t xml:space="preserve">(Costo del Proyecto + Reserva de Contingencia)</x:t>
  </x:si>
  <x:si>
    <x:t xml:space="preserve">   1.3. Ejecución</x:t>
  </x:si>
  <x:si>
    <x:t xml:space="preserve">422 días</x:t>
  </x:si>
  <x:si>
    <x:t xml:space="preserve">dom 10/12/25</x:t>
  </x:si>
  <x:si>
    <x:t xml:space="preserve">mar 12/8/26</x:t>
  </x:si>
  <x:si>
    <x:t xml:space="preserve">3. Reserva de Gestión (10%)</x:t>
  </x:si>
  <x:si>
    <x:r>
      <x:rPr>
        <x:sz val="1100"/>
        <x:color rgb="FF1B1C1D"/>
      </x:rPr>
      <x:t xml:space="preserve">(10% de la Línea Base) </x:t>
    </x:r>
    <x:r>
      <x:rPr>
        <x:i/>
        <x:sz val="1100"/>
        <x:color rgb="FF1B1C1D"/>
        <x:rFont val="Arial"/>
        <x:family val="2"/>
      </x:rPr>
      <x:t xml:space="preserve">Para cubrir riesgos NO identificados</x:t>
    </x:r>
  </x:si>
  <x:si>
    <x:t xml:space="preserve">   1.4. Cierre</x:t>
  </x:si>
  <x:si>
    <x:t xml:space="preserve">13 días</x:t>
  </x:si>
  <x:si>
    <x:t xml:space="preserve">mié 12/9/26</x:t>
  </x:si>
  <x:si>
    <x:t xml:space="preserve">PRESUPUESTO TOTAL DEL PROYECTO</x:t>
  </x:si>
  <x:si>
    <x:t xml:space="preserve">(Línea Base + Reserva de Gestión)</x:t>
  </x:si>
  <x:si>
    <x:t xml:space="preserve">COSTO </x:t>
  </x:si>
  <x:si>
    <x:t xml:space="preserve">Costo de Mano de Obra</x:t>
  </x:si>
  <x:si>
    <x:t xml:space="preserve">Costo de Infraestructura</x:t>
  </x:si>
  <x:si>
    <x:t xml:space="preserve">Costo Total del Proyecto</x:t>
  </x:si>
  <x:si>
    <x:t xml:space="preserve">Tarifa por Hora</x:t>
  </x:si>
  <x:si>
    <x:t xml:space="preserve">Hora x Dia</x:t>
  </x:si>
  <x:si>
    <x:t xml:space="preserve">Días de trabajo</x:t>
  </x:si>
  <x:si>
    <x:t xml:space="preserve">Subtotal</x:t>
  </x:si>
  <x:si>
    <x:t xml:space="preserve">Administrador de Base de Datos</x:t>
  </x:si>
  <x:si>
    <x:t xml:space="preserve">Analista Programador</x:t>
  </x:si>
  <x:si>
    <x:t xml:space="preserve">Arquitecto de Datos</x:t>
  </x:si>
  <x:si>
    <x:t xml:space="preserve">Arquitecto de Software</x:t>
  </x:si>
  <x:si>
    <x:t xml:space="preserve">Asistente del Proyecto</x:t>
  </x:si>
  <x:si>
    <x:t xml:space="preserve">Asistente Técnico</x:t>
  </x:si>
  <x:si>
    <x:t xml:space="preserve">Director del Proyecto</x:t>
  </x:si>
  <x:si>
    <x:t xml:space="preserve">Documentador técnico / QA</x:t>
  </x:si>
  <x:si>
    <x:t xml:space="preserve">Especialista en Middleware</x:t>
  </x:si>
  <x:si>
    <x:t xml:space="preserve">Especialista en Seguridad de la Información</x:t>
  </x:si>
  <x:si>
    <x:t xml:space="preserve">Especialista UX/UI</x:t>
  </x:si>
  <x:si>
    <x:t xml:space="preserve">Ingeniero de Software</x:t>
  </x:si>
  <x:si>
    <x:t xml:space="preserve">Ingeniero DevOps</x:t>
  </x:si>
  <x:si>
    <x:t xml:space="preserve">Lider Técnico</x:t>
  </x:si>
  <x:si>
    <x:t xml:space="preserve">Programador BackEnd</x:t>
  </x:si>
  <x:si>
    <x:t xml:space="preserve">Programador FrontEnd</x:t>
  </x:si>
  <x:si>
    <x:t xml:space="preserve">Costo Total de Mano de Obra</x:t>
  </x:si>
</x:sst>
</file>

<file path=xl/styles.xml><?xml version="1.0" encoding="utf-8"?>
<x:styleSheet xmlns:x="http://schemas.openxmlformats.org/spreadsheetml/2006/main">
  <x:numFmts count="2">
    <x:numFmt numFmtId="164" formatCode="&quot;S/&quot;\ #,##0.00"/>
    <x:numFmt numFmtId="165" formatCode="&quot;S/&quot;\ #,##0"/>
  </x:numFmts>
  <x:fonts count="13">
    <x:font>
      <x:sz val="11"/>
      <x:color theme="1"/>
      <x:name val="Calibri"/>
    </x:font>
    <x:font>
      <x:b/>
      <x:sz val="11"/>
      <x:color theme="1"/>
      <x:name val="Calibri"/>
    </x:font>
    <x:font>
      <x:sz val="11"/>
      <x:color rgb="FF1B1C1D"/>
      <x:name val="Arial"/>
    </x:font>
    <x:font>
      <x:b/>
      <x:sz val="11"/>
      <x:color rgb="FF1B1C1D"/>
      <x:name val="Arial"/>
    </x:font>
    <x:font>
      <x:i/>
      <x:sz val="11"/>
      <x:color rgb="FF1B1C1D"/>
      <x:name val="Arial"/>
    </x:font>
    <x:font>
      <x:b/>
      <x:sz val="11"/>
      <x:color theme="0"/>
      <x:name val="Calibri"/>
    </x:font>
    <x:font>
      <x:sz val="9"/>
      <x:color rgb="FF363636"/>
      <x:name val="Segoe UI"/>
    </x:font>
    <x:font>
      <x:sz val="11"/>
      <x:color rgb="FF000000"/>
      <x:name val="Times New Roman"/>
    </x:font>
    <x:font>
      <x:b/>
      <x:sz val="12"/>
      <x:color rgb="FFFFC000"/>
      <x:name val="Times New Roman"/>
    </x:font>
    <x:font>
      <x:b/>
      <x:sz val="11"/>
      <x:color rgb="FFFFC000"/>
      <x:name val="Times New Roman"/>
    </x:font>
    <x:font>
      <x:sz val="11"/>
      <x:color rgb="FFFFC000"/>
      <x:name val="Times New Roman"/>
    </x:font>
    <x:font>
      <x:b/>
      <x:sz val="12"/>
      <x:color rgb="FF000000"/>
      <x:name val="Calibri"/>
    </x:font>
    <x:font>
      <x:b/>
      <x:sz val="11"/>
      <x:color theme="0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DFE3E8"/>
      </x:patternFill>
    </x:fill>
    <x:fill>
      <x:patternFill patternType="solid">
        <x:fgColor rgb="FF002060"/>
      </x:patternFill>
    </x:fill>
    <x:fill>
      <x:patternFill patternType="solid">
        <x:fgColor theme="7"/>
      </x:patternFill>
    </x:fill>
    <x:fill>
      <x:patternFill patternType="solid">
        <x:fgColor theme="5"/>
      </x:patternFill>
    </x:fill>
    <x:fill>
      <x:patternFill patternType="solid">
        <x:fgColor rgb="FFFF0000"/>
      </x:patternFill>
    </x:fill>
    <x:fill>
      <x:patternFill patternType="solid">
        <x:fgColor theme="4"/>
      </x:patternFill>
    </x:fill>
    <x:fill>
      <x:patternFill patternType="solid">
        <x:fgColor theme="9"/>
      </x:patternFill>
    </x:fill>
    <x:fill>
      <x:patternFill patternType="solid">
        <x:fgColor rgb="FF7030A0"/>
      </x:patternFill>
    </x:fill>
    <x:fill>
      <x:patternFill patternType="solid">
        <x:fgColor theme="0" tint="-0.15"/>
      </x:patternFill>
    </x:fill>
    <x:fill>
      <x:patternFill patternType="solid">
        <x:fgColor theme="0" tint="-0.34999"/>
      </x:patternFill>
    </x:fill>
  </x:fills>
  <x:borders count="5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2" fillId="0" borderId="1" xfId="0" applyFont="1" applyBorder="1" applyAlignment="1">
      <x:alignment horizontal="left" vertical="center"/>
    </x:xf>
    <x:xf numFmtId="0" fontId="0" fillId="0" borderId="0" xfId="0" applyAlignment="1">
      <x:alignment horizontal="center" vertical="center"/>
    </x:xf>
    <x:xf numFmtId="0" fontId="0" fillId="0" borderId="1" xfId="0" applyBorder="1" applyAlignment="1">
      <x:alignment horizontal="center" vertical="center"/>
    </x:xf>
    <x:xf numFmtId="0" fontId="1" fillId="0" borderId="0" xfId="0" applyFont="1"/>
    <x:xf numFmtId="0" fontId="1" fillId="0" borderId="0" xfId="0" applyFont="1" applyAlignment="1">
      <x:alignment horizontal="center" vertical="center"/>
    </x:xf>
    <x:xf numFmtId="0" fontId="3" fillId="0" borderId="1" xfId="0" applyFont="1" applyBorder="1" applyAlignment="1">
      <x:alignment horizontal="center" vertical="center"/>
    </x:xf>
    <x:xf numFmtId="3" fontId="3" fillId="0" borderId="1" xfId="0" applyNumberFormat="1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164" fontId="1" fillId="0" borderId="1" xfId="0" applyNumberFormat="1" applyFont="1" applyBorder="1" applyAlignment="1">
      <x:alignment horizontal="center" vertical="center"/>
    </x:xf>
    <x:xf numFmtId="0" fontId="6" fillId="3" borderId="1" xfId="0" applyFont="1" applyFill="1" applyBorder="1" applyAlignment="1">
      <x:alignment vertical="center" wrapText="1"/>
    </x:xf>
    <x:xf numFmtId="0" fontId="8" fillId="4" borderId="1" xfId="0" applyFont="1" applyFill="1" applyBorder="1" applyAlignment="1">
      <x:alignment horizontal="left" vertical="center" wrapText="1"/>
    </x:xf>
    <x:xf numFmtId="0" fontId="10" fillId="4" borderId="1" xfId="0" applyFont="1" applyFill="1" applyBorder="1" applyAlignment="1">
      <x:alignment horizontal="center" vertical="center" wrapText="1"/>
    </x:xf>
    <x:xf numFmtId="0" fontId="9" fillId="4" borderId="1" xfId="0" applyFont="1" applyFill="1" applyBorder="1" applyAlignment="1">
      <x:alignment horizontal="center" vertical="center" wrapText="1"/>
    </x:xf>
    <x:xf numFmtId="0" fontId="11" fillId="5" borderId="1" xfId="0" applyFont="1" applyFill="1" applyBorder="1" applyAlignment="1">
      <x:alignment horizontal="left" vertical="center" wrapText="1"/>
    </x:xf>
    <x:xf numFmtId="0" fontId="7" fillId="5" borderId="1" xfId="0" applyFont="1" applyFill="1" applyBorder="1" applyAlignment="1">
      <x:alignment horizontal="center" vertical="center" wrapText="1"/>
    </x:xf>
    <x:xf numFmtId="0" fontId="11" fillId="6" borderId="1" xfId="0" applyFont="1" applyFill="1" applyBorder="1" applyAlignment="1">
      <x:alignment horizontal="left" vertical="center" wrapText="1"/>
    </x:xf>
    <x:xf numFmtId="0" fontId="7" fillId="6" borderId="1" xfId="0" applyFont="1" applyFill="1" applyBorder="1" applyAlignment="1">
      <x:alignment horizontal="center" vertical="center" wrapText="1"/>
    </x:xf>
    <x:xf numFmtId="0" fontId="11" fillId="7" borderId="1" xfId="0" applyFont="1" applyFill="1" applyBorder="1" applyAlignment="1">
      <x:alignment horizontal="left" vertical="center" wrapText="1"/>
    </x:xf>
    <x:xf numFmtId="0" fontId="7" fillId="7" borderId="1" xfId="0" applyFont="1" applyFill="1" applyBorder="1" applyAlignment="1">
      <x:alignment horizontal="center" vertical="center" wrapText="1"/>
    </x:xf>
    <x:xf numFmtId="0" fontId="11" fillId="8" borderId="1" xfId="0" applyFont="1" applyFill="1" applyBorder="1" applyAlignment="1">
      <x:alignment horizontal="left" vertical="center" wrapText="1"/>
    </x:xf>
    <x:xf numFmtId="0" fontId="7" fillId="8" borderId="1" xfId="0" applyFont="1" applyFill="1" applyBorder="1" applyAlignment="1">
      <x:alignment horizontal="center" vertical="center" wrapText="1"/>
    </x:xf>
    <x:xf numFmtId="0" fontId="1" fillId="9" borderId="1" xfId="0" applyFont="1" applyFill="1" applyBorder="1"/>
    <x:xf numFmtId="0" fontId="5" fillId="10" borderId="1" xfId="0" applyFont="1" applyFill="1" applyBorder="1"/>
    <x:xf numFmtId="0" fontId="1" fillId="2" borderId="1" xfId="0" applyFont="1" applyFill="1" applyBorder="1"/>
    <x:xf numFmtId="0" fontId="0" fillId="0" borderId="1" xfId="0" applyBorder="1" applyAlignment="1">
      <x:alignment horizontal="center" vertical="center" wrapText="1"/>
    </x:xf>
    <x:xf numFmtId="0" fontId="3" fillId="11" borderId="1" xfId="0" applyFont="1" applyFill="1" applyBorder="1" applyAlignment="1">
      <x:alignment horizontal="center" vertical="center"/>
    </x:xf>
    <x:xf numFmtId="0" fontId="2" fillId="11" borderId="1" xfId="0" applyFont="1" applyFill="1" applyBorder="1" applyAlignment="1">
      <x:alignment horizontal="center" vertical="center"/>
    </x:xf>
    <x:xf numFmtId="164" fontId="1" fillId="11" borderId="1" xfId="0" applyNumberFormat="1" applyFont="1" applyFill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164" fontId="11" fillId="5" borderId="1" xfId="0" applyNumberFormat="1" applyFont="1" applyFill="1" applyBorder="1" applyAlignment="1">
      <x:alignment horizontal="center" vertical="center" wrapText="1"/>
    </x:xf>
    <x:xf numFmtId="164" fontId="11" fillId="6" borderId="1" xfId="0" applyNumberFormat="1" applyFont="1" applyFill="1" applyBorder="1" applyAlignment="1">
      <x:alignment horizontal="center" vertical="center" wrapText="1"/>
    </x:xf>
    <x:xf numFmtId="164" fontId="11" fillId="7" borderId="1" xfId="0" applyNumberFormat="1" applyFont="1" applyFill="1" applyBorder="1" applyAlignment="1">
      <x:alignment horizontal="center" vertical="center" wrapText="1"/>
    </x:xf>
    <x:xf numFmtId="164" fontId="11" fillId="8" borderId="1" xfId="0" applyNumberFormat="1" applyFont="1" applyFill="1" applyBorder="1" applyAlignment="1">
      <x:alignment horizontal="center" vertical="center" wrapText="1"/>
    </x:xf>
    <x:xf numFmtId="164" fontId="1" fillId="9" borderId="1" xfId="0" applyNumberFormat="1" applyFont="1" applyFill="1" applyBorder="1"/>
    <x:xf numFmtId="164" fontId="5" fillId="10" borderId="1" xfId="0" applyNumberFormat="1" applyFont="1" applyFill="1" applyBorder="1"/>
    <x:xf numFmtId="164" fontId="1" fillId="2" borderId="1" xfId="0" applyNumberFormat="1" applyFont="1" applyFill="1" applyBorder="1"/>
    <x:xf numFmtId="164" fontId="0" fillId="0" borderId="1" xfId="0" applyNumberFormat="1" applyBorder="1" applyAlignment="1">
      <x:alignment horizontal="center" vertical="center" wrapText="1"/>
    </x:xf>
    <x:xf numFmtId="164" fontId="0" fillId="0" borderId="1" xfId="0" applyNumberFormat="1" applyBorder="1" applyAlignment="1">
      <x:alignment horizontal="center" vertical="center"/>
    </x:xf>
    <x:xf numFmtId="164" fontId="0" fillId="0" borderId="0" xfId="0" applyNumberFormat="1" applyAlignment="1">
      <x:alignment horizontal="center" vertical="center"/>
    </x:xf>
    <x:xf numFmtId="165" fontId="2" fillId="0" borderId="1" xfId="0" applyNumberFormat="1" applyFont="1" applyBorder="1" applyAlignment="1">
      <x:alignment horizontal="left" vertical="center"/>
    </x:xf>
    <x:xf numFmtId="0" fontId="3" fillId="0" borderId="1" xfId="0" applyFont="1" applyBorder="1" applyAlignment="1">
      <x:alignment horizontal="left" vertical="center"/>
    </x:xf>
    <x:xf numFmtId="165" fontId="12" fillId="7" borderId="1" xfId="0" applyNumberFormat="1" applyFont="1" applyFill="1" applyBorder="1" applyAlignment="1">
      <x:alignment horizontal="left" vertical="center"/>
    </x:xf>
    <x:xf numFmtId="0" fontId="3" fillId="12" borderId="1" xfId="0" applyFont="1" applyFill="1" applyBorder="1" applyAlignment="1">
      <x:alignment horizontal="left" vertical="center"/>
    </x:xf>
    <x:xf numFmtId="0" fontId="3" fillId="12" borderId="1" xfId="0" applyFont="1" applyFill="1" applyBorder="1" applyAlignment="1">
      <x:alignment horizontal="left" vertical="center"/>
    </x:xf>
    <x:xf numFmtId="0" fontId="1" fillId="12" borderId="1" xfId="0" applyFont="1" applyFill="1" applyBorder="1" applyAlignment="1">
      <x:alignment horizontal="center" vertical="center"/>
    </x:xf>
    <x:xf numFmtId="164" fontId="1" fillId="2" borderId="1" xfId="0" applyNumberFormat="1" applyFont="1" applyFill="1" applyBorder="1" applyAlignment="1">
      <x:alignment horizontal="center" vertical="center"/>
    </x:xf>
    <x:xf numFmtId="0" fontId="12" fillId="7" borderId="2" xfId="0" applyFont="1" applyFill="1" applyBorder="1" applyAlignment="1">
      <x:alignment horizontal="left" vertical="center"/>
    </x:xf>
    <x:xf numFmtId="0" fontId="12" fillId="7" borderId="3" xfId="0" applyFont="1" applyFill="1" applyBorder="1" applyAlignment="1">
      <x:alignment horizontal="left" vertical="center"/>
    </x:xf>
    <x:xf numFmtId="0" fontId="12" fillId="7" borderId="4" xfId="0" applyFont="1" applyFill="1" applyBorder="1" applyAlignment="1">
      <x:alignment horizontal="left" vertical="center"/>
    </x:xf>
    <x:xf numFmtId="0" fontId="1" fillId="0" borderId="2" xfId="0" applyFont="1" applyBorder="1" applyAlignment="1">
      <x:alignment horizontal="center" vertical="center"/>
    </x:xf>
    <x:xf numFmtId="0" fontId="1" fillId="0" borderId="3" xfId="0" applyFont="1" applyBorder="1" applyAlignment="1">
      <x:alignment horizontal="center" vertical="center"/>
    </x:xf>
    <x:xf numFmtId="0" fontId="1" fillId="0" borderId="4" xfId="0" applyFont="1" applyBorder="1" applyAlignment="1">
      <x:alignment horizontal="center" vertical="center"/>
    </x:xf>
    <x:xf numFmtId="0" fontId="3" fillId="0" borderId="2" xfId="0" applyFont="1" applyBorder="1" applyAlignment="1">
      <x:alignment horizontal="center" vertical="center"/>
    </x:xf>
    <x:xf numFmtId="0" fontId="3" fillId="0" borderId="3" xfId="0" applyFont="1" applyBorder="1" applyAlignment="1">
      <x:alignment horizontal="center" vertical="center"/>
    </x:xf>
    <x:xf numFmtId="0" fontId="3" fillId="0" borderId="4" xfId="0" applyFont="1" applyBorder="1" applyAlignment="1">
      <x:alignment horizontal="center" vertical="center"/>
    </x:xf>
    <x:xf numFmtId="0" fontId="1" fillId="9" borderId="1" xfId="0" applyFont="1" applyFill="1" applyBorder="1" applyAlignment="1">
      <x:alignment horizontal="center" vertical="center"/>
    </x:xf>
    <x:xf numFmtId="0" fontId="1" fillId="12" borderId="1" xfId="0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11c93c15e42cc" /><Relationship Type="http://schemas.openxmlformats.org/officeDocument/2006/relationships/theme" Target="/xl/theme/theme1.xml" Id="R1c99a7d5315945d5" /><Relationship Type="http://schemas.openxmlformats.org/officeDocument/2006/relationships/sharedStrings" Target="/xl/sharedStrings.xml" Id="R27413e4233ab4262" /><Relationship Type="http://schemas.openxmlformats.org/officeDocument/2006/relationships/worksheet" Target="/xl/worksheets/sheet1.xml" Id="R9eecfe27f53a4180" /><Relationship Type="http://schemas.openxmlformats.org/officeDocument/2006/relationships/worksheet" Target="/xl/worksheets/sheet2.xml" Id="Ra84180c14e644982" /><Relationship Type="http://schemas.openxmlformats.org/officeDocument/2006/relationships/worksheet" Target="/xl/worksheets/sheet3.xml" Id="R83e3257cc5b64e38" /><Relationship Type="http://schemas.openxmlformats.org/officeDocument/2006/relationships/worksheet" Target="/xl/worksheets/sheet4.xml" Id="R450693f67bb24472" /><Relationship Type="http://schemas.openxmlformats.org/officeDocument/2006/relationships/worksheet" Target="/xl/worksheets/sheet5.xml" Id="R93188197384d473b" /><Relationship Type="http://schemas.openxmlformats.org/officeDocument/2006/relationships/worksheet" Target="/xl/worksheets/sheet6.xml" Id="R436a56d7126a4322" /><Relationship Type="http://schemas.openxmlformats.org/officeDocument/2006/relationships/worksheet" Target="/xl/worksheets/sheet7.xml" Id="Rb71c54803c0046e4" /><Relationship Type="http://schemas.openxmlformats.org/officeDocument/2006/relationships/worksheet" Target="/xl/worksheets/sheet8.xml" Id="R79c91490ec0a4150" /><Relationship Type="http://schemas.openxmlformats.org/officeDocument/2006/relationships/worksheet" Target="/xl/worksheets/sheet9.xml" Id="R1f09727587404614" /><Relationship Type="http://schemas.openxmlformats.org/officeDocument/2006/relationships/worksheet" Target="/xl/worksheets/sheet10.xml" Id="R02ec7aa72f8040f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5"/>
  <x:cols>
    <x:col min="2" max="2" width="10.28515625" customWidth="1"/>
    <x:col min="3" max="3" width="21" customWidth="1"/>
    <x:col min="4" max="4" width="17.85546875" customWidth="1"/>
    <x:col min="5" max="5" width="13.5703125" customWidth="1"/>
    <x:col min="8" max="8" width="15.28515625" customWidth="1"/>
    <x:col min="9" max="9" width="16.7109375" customWidth="1"/>
    <x:col min="10" max="10" width="15.7109375" customWidth="1"/>
    <x:col min="12" max="12" width="15.5703125" customWidth="1"/>
    <x:col min="13" max="13" width="15.140625" customWidth="1"/>
    <x:col min="14" max="14" width="19.28515625" customWidth="1"/>
    <x:col min="15" max="15" width="15.140625" customWidth="1"/>
    <x:col min="17" max="17" width="24.140625" customWidth="1"/>
    <x:col min="18" max="18" width="17" customWidth="1"/>
    <x:col min="19" max="19" width="14.5703125" customWidth="1"/>
    <x:col min="20" max="20" width="15.28515625" customWidth="1"/>
    <x:col min="21" max="21" width="18.42578125" customWidth="1"/>
  </x:cols>
  <x:sheetData>
    <x:row r="2" ht="30">
      <x:c r="A2" s="2"/>
      <x:c r="B2" s="30" t="s">
        <x:v>0</x:v>
      </x:c>
      <x:c r="C2" s="30" t="s">
        <x:v>1</x:v>
      </x:c>
      <x:c r="D2" s="30" t="s">
        <x:v>2</x:v>
      </x:c>
      <x:c r="E2" s="30" t="s">
        <x:v>3</x:v>
      </x:c>
      <x:c r="F2" s="2"/>
      <x:c r="G2" s="30" t="s">
        <x:v>4</x:v>
      </x:c>
      <x:c r="H2" s="30" t="s">
        <x:v>5</x:v>
      </x:c>
      <x:c r="I2" s="30" t="s">
        <x:v>6</x:v>
      </x:c>
      <x:c r="J2" s="30" t="s">
        <x:v>3</x:v>
      </x:c>
      <x:c r="K2" s="2"/>
      <x:c r="L2" s="30" t="s">
        <x:v>4</x:v>
      </x:c>
      <x:c r="M2" s="30" t="s">
        <x:v>7</x:v>
      </x:c>
      <x:c r="N2" s="30" t="s">
        <x:v>6</x:v>
      </x:c>
      <x:c r="O2" s="30" t="s">
        <x:v>3</x:v>
      </x:c>
      <x:c r="P2" s="2"/>
      <x:c r="Q2" s="30" t="s">
        <x:v>8</x:v>
      </x:c>
      <x:c r="R2" s="30" t="s">
        <x:v>9</x:v>
      </x:c>
      <x:c r="S2" s="30" t="s">
        <x:v>10</x:v>
      </x:c>
      <x:c r="T2" s="30" t="s">
        <x:v>3</x:v>
      </x:c>
      <x:c r="U2" s="2"/>
      <x:c r="V2" s="2"/>
      <x:c r="W2" s="2"/>
      <x:c r="X2" s="2"/>
    </x:row>
    <x:row r="3" ht="45">
      <x:c r="A3" s="2"/>
      <x:c r="B3" s="30" t="s">
        <x:v>11</x:v>
      </x:c>
      <x:c r="C3" s="26" t="s">
        <x:v>12</x:v>
      </x:c>
      <x:c r="D3" s="26" t="s">
        <x:v>13</x:v>
      </x:c>
      <x:c r="E3" s="26" t="s">
        <x:v>14</x:v>
      </x:c>
      <x:c r="F3" s="2"/>
      <x:c r="G3" s="30" t="s">
        <x:v>15</x:v>
      </x:c>
      <x:c r="H3" s="26" t="s">
        <x:v>16</x:v>
      </x:c>
      <x:c r="I3" s="26" t="s">
        <x:v>17</x:v>
      </x:c>
      <x:c r="J3" s="26" t="s">
        <x:v>14</x:v>
      </x:c>
      <x:c r="K3" s="2"/>
      <x:c r="L3" s="30" t="s">
        <x:v>18</x:v>
      </x:c>
      <x:c r="M3" s="26" t="s">
        <x:v>19</x:v>
      </x:c>
      <x:c r="N3" s="26" t="s">
        <x:v>20</x:v>
      </x:c>
      <x:c r="O3" s="26" t="s">
        <x:v>14</x:v>
      </x:c>
      <x:c r="P3" s="2"/>
      <x:c r="Q3" s="26" t="s">
        <x:v>21</x:v>
      </x:c>
      <x:c r="R3" s="26" t="s">
        <x:v>22</x:v>
      </x:c>
      <x:c r="S3" s="26" t="s">
        <x:v>23</x:v>
      </x:c>
      <x:c r="T3" s="26" t="s">
        <x:v>24</x:v>
      </x:c>
      <x:c r="U3" s="2"/>
      <x:c r="V3" s="2"/>
      <x:c r="W3" s="2"/>
      <x:c r="X3" s="2"/>
    </x:row>
    <x:row r="4" ht="60">
      <x:c r="A4" s="2"/>
      <x:c r="B4" s="30" t="s">
        <x:v>25</x:v>
      </x:c>
      <x:c r="C4" s="26" t="s">
        <x:v>26</x:v>
      </x:c>
      <x:c r="D4" s="26" t="s">
        <x:v>27</x:v>
      </x:c>
      <x:c r="E4" s="26" t="s">
        <x:v>14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6" t="s">
        <x:v>28</x:v>
      </x:c>
      <x:c r="R4" s="26" t="s">
        <x:v>29</x:v>
      </x:c>
      <x:c r="S4" s="26" t="s">
        <x:v>30</x:v>
      </x:c>
      <x:c r="T4" s="26" t="s">
        <x:v>24</x:v>
      </x:c>
      <x:c r="U4" s="2"/>
      <x:c r="V4" s="2"/>
      <x:c r="W4" s="2"/>
      <x:c r="X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30">
      <x:c r="A6" s="2"/>
      <x:c r="B6" s="30" t="s">
        <x:v>0</x:v>
      </x:c>
      <x:c r="C6" s="30" t="s">
        <x:v>1</x:v>
      </x:c>
      <x:c r="D6" s="30" t="s">
        <x:v>2</x:v>
      </x:c>
      <x:c r="E6" s="30" t="s">
        <x:v>3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45">
      <x:c r="A7" s="2"/>
      <x:c r="B7" s="30" t="s">
        <x:v>11</x:v>
      </x:c>
      <x:c r="C7" s="26" t="s">
        <x:v>31</x:v>
      </x:c>
      <x:c r="D7" s="26" t="s">
        <x:v>32</x:v>
      </x:c>
      <x:c r="E7" s="26" t="s">
        <x:v>14</x:v>
      </x:c>
      <x:c r="F7" s="2"/>
      <x:c r="G7" s="2"/>
      <x:c r="H7" s="30" t="s">
        <x:v>33</x:v>
      </x:c>
      <x:c r="I7" s="30" t="s">
        <x:v>34</x:v>
      </x:c>
      <x:c r="J7" s="30" t="s">
        <x:v>35</x:v>
      </x:c>
      <x:c r="K7" s="30" t="s">
        <x:v>3</x:v>
      </x:c>
      <x:c r="L7" s="2"/>
      <x:c r="M7" s="30" t="s">
        <x:v>8</x:v>
      </x:c>
      <x:c r="N7" s="30" t="s">
        <x:v>36</x:v>
      </x:c>
      <x:c r="O7" s="30" t="s">
        <x:v>35</x:v>
      </x:c>
      <x:c r="P7" s="30" t="s">
        <x:v>3</x:v>
      </x:c>
      <x:c r="Q7" s="2"/>
      <x:c r="R7" s="30" t="s">
        <x:v>37</x:v>
      </x:c>
      <x:c r="S7" s="30" t="s">
        <x:v>7</x:v>
      </x:c>
      <x:c r="T7" s="30" t="s">
        <x:v>38</x:v>
      </x:c>
      <x:c r="U7" s="30" t="s">
        <x:v>39</x:v>
      </x:c>
      <x:c r="V7" s="30" t="s">
        <x:v>3</x:v>
      </x:c>
      <x:c r="W7" s="2"/>
      <x:c r="X7" s="2"/>
    </x:row>
    <x:row r="8" ht="60">
      <x:c r="A8" s="2"/>
      <x:c r="B8" s="30" t="s">
        <x:v>25</x:v>
      </x:c>
      <x:c r="C8" s="26" t="s">
        <x:v>40</x:v>
      </x:c>
      <x:c r="D8" s="26" t="s">
        <x:v>41</x:v>
      </x:c>
      <x:c r="E8" s="26" t="s">
        <x:v>14</x:v>
      </x:c>
      <x:c r="F8" s="2"/>
      <x:c r="G8" s="2"/>
      <x:c r="H8" s="26" t="s">
        <x:v>42</x:v>
      </x:c>
      <x:c r="I8" s="26" t="s">
        <x:v>43</x:v>
      </x:c>
      <x:c r="J8" s="26" t="s">
        <x:v>44</x:v>
      </x:c>
      <x:c r="K8" s="26" t="s">
        <x:v>24</x:v>
      </x:c>
      <x:c r="L8" s="2"/>
      <x:c r="M8" s="26" t="s">
        <x:v>45</x:v>
      </x:c>
      <x:c r="N8" s="26" t="s">
        <x:v>46</x:v>
      </x:c>
      <x:c r="O8" s="26" t="s">
        <x:v>47</x:v>
      </x:c>
      <x:c r="P8" s="26" t="s">
        <x:v>24</x:v>
      </x:c>
      <x:c r="Q8" s="2"/>
      <x:c r="R8" s="30" t="s">
        <x:v>48</x:v>
      </x:c>
      <x:c r="S8" s="26" t="s">
        <x:v>49</x:v>
      </x:c>
      <x:c r="T8" s="26" t="s">
        <x:v>50</x:v>
      </x:c>
      <x:c r="U8" s="26" t="s">
        <x:v>51</x:v>
      </x:c>
      <x:c r="V8" s="26" t="s">
        <x:v>14</x:v>
      </x:c>
      <x:c r="W8" s="2"/>
      <x:c r="X8" s="2"/>
    </x:row>
    <x:row r="9" ht="60">
      <x:c r="A9" s="2"/>
      <x:c r="B9" s="2"/>
      <x:c r="C9" s="2"/>
      <x:c r="D9" s="2"/>
      <x:c r="E9" s="2"/>
      <x:c r="F9" s="2"/>
      <x:c r="G9" s="2"/>
      <x:c r="H9" s="26" t="s">
        <x:v>52</x:v>
      </x:c>
      <x:c r="I9" s="26" t="s">
        <x:v>53</x:v>
      </x:c>
      <x:c r="J9" s="26" t="s">
        <x:v>54</x:v>
      </x:c>
      <x:c r="K9" s="26" t="s">
        <x:v>24</x:v>
      </x:c>
      <x:c r="L9" s="2"/>
      <x:c r="M9" s="26" t="s">
        <x:v>55</x:v>
      </x:c>
      <x:c r="N9" s="26" t="s">
        <x:v>56</x:v>
      </x:c>
      <x:c r="O9" s="26" t="s">
        <x:v>57</x:v>
      </x:c>
      <x:c r="P9" s="26" t="s">
        <x:v>24</x:v>
      </x:c>
      <x:c r="Q9" s="2"/>
      <x:c r="R9" s="30" t="s">
        <x:v>58</x:v>
      </x:c>
      <x:c r="S9" s="26" t="s">
        <x:v>49</x:v>
      </x:c>
      <x:c r="T9" s="26" t="s">
        <x:v>59</x:v>
      </x:c>
      <x:c r="U9" s="26" t="s">
        <x:v>60</x:v>
      </x:c>
      <x:c r="V9" s="26" t="s">
        <x:v>24</x:v>
      </x:c>
      <x:c r="W9" s="2"/>
      <x:c r="X9" s="2"/>
    </x:row>
    <x:row r="10" ht="30">
      <x:c r="A10" s="2"/>
      <x:c r="B10" s="30" t="s">
        <x:v>0</x:v>
      </x:c>
      <x:c r="C10" s="30" t="s">
        <x:v>1</x:v>
      </x:c>
      <x:c r="D10" s="30" t="s">
        <x:v>2</x:v>
      </x:c>
      <x:c r="E10" s="30" t="s">
        <x:v>3</x:v>
      </x:c>
      <x:c r="F10" s="2"/>
      <x:c r="G10" s="2"/>
      <x:c r="H10" s="2"/>
      <x:c r="I10" s="2"/>
      <x:c r="J10" s="2"/>
      <x:c r="K10" s="2"/>
      <x:c r="L10" s="2"/>
      <x:c r="M10" s="26" t="s">
        <x:v>61</x:v>
      </x:c>
      <x:c r="N10" s="26" t="s">
        <x:v>62</x:v>
      </x:c>
      <x:c r="O10" s="26" t="s">
        <x:v>63</x:v>
      </x:c>
      <x:c r="P10" s="26" t="s">
        <x:v>24</x:v>
      </x:c>
      <x:c r="Q10" s="2"/>
      <x:c r="R10" s="2"/>
      <x:c r="S10" s="2"/>
      <x:c r="T10" s="2"/>
      <x:c r="U10" s="2"/>
      <x:c r="V10" s="2"/>
      <x:c r="W10" s="2"/>
      <x:c r="X10" s="2"/>
    </x:row>
    <x:row r="11" ht="45">
      <x:c r="A11" s="2"/>
      <x:c r="B11" s="30" t="s">
        <x:v>11</x:v>
      </x:c>
      <x:c r="C11" s="26" t="s">
        <x:v>64</x:v>
      </x:c>
      <x:c r="D11" s="26" t="s">
        <x:v>65</x:v>
      </x:c>
      <x:c r="E11" s="26" t="s">
        <x:v>14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60">
      <x:c r="A12" s="2"/>
      <x:c r="B12" s="30" t="s">
        <x:v>25</x:v>
      </x:c>
      <x:c r="C12" s="26" t="s">
        <x:v>26</x:v>
      </x:c>
      <x:c r="D12" s="26" t="s">
        <x:v>27</x:v>
      </x:c>
      <x:c r="E12" s="26" t="s">
        <x:v>14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30A0"/>
  </x:sheetPr>
  <x:sheetFormatPr baseColWidth="10" defaultRowHeight="15"/>
  <x:cols>
    <x:col min="2" max="2" width="53.28515625" customWidth="1"/>
    <x:col min="3" max="3" width="24.42578125" customWidth="1"/>
    <x:col min="4" max="4" width="12" customWidth="1"/>
    <x:col min="5" max="5" width="18.42578125" customWidth="1"/>
  </x:cols>
  <x:sheetData>
    <x:row r="2" ht="22.149999618530273" customHeight="1">
      <x:c r="B2" s="44" t="s">
        <x:v>66</x:v>
      </x:c>
      <x:c r="C2" s="45" t="s">
        <x:v>67</x:v>
      </x:c>
      <x:c r="D2" s="45" t="s">
        <x:v>68</x:v>
      </x:c>
      <x:c r="E2" s="45" t="s">
        <x:v>69</x:v>
      </x:c>
    </x:row>
    <x:row r="3" ht="22.149999618530273" customHeight="1">
      <x:c r="B3" s="42" t="s">
        <x:v>70</x:v>
      </x:c>
      <x:c r="C3" s="41" t="n">
        <x:f>135*12</x:f>
        <x:v>1620</x:v>
      </x:c>
      <x:c r="D3" s="1">
        <x:v>1</x:v>
      </x:c>
      <x:c r="E3" s="41" t="n">
        <x:f>C3*D3</x:f>
        <x:v>1620</x:v>
      </x:c>
    </x:row>
    <x:row r="4" ht="22.149999618530273" customHeight="1">
      <x:c r="B4" s="42" t="s">
        <x:v>71</x:v>
      </x:c>
      <x:c r="C4" s="41" t="n">
        <x:f>400*12</x:f>
        <x:v>4800</x:v>
      </x:c>
      <x:c r="D4" s="1">
        <x:v>1</x:v>
      </x:c>
      <x:c r="E4" s="41" t="n">
        <x:f t="shared" ref="E4:E13" si="0">C4*D4</x:f>
        <x:v>4800</x:v>
      </x:c>
    </x:row>
    <x:row r="5" ht="22.149999618530273" customHeight="1">
      <x:c r="B5" s="42" t="s">
        <x:v>72</x:v>
      </x:c>
      <x:c r="C5" s="41" t="n">
        <x:f>840*12</x:f>
        <x:v>10080</x:v>
      </x:c>
      <x:c r="D5" s="1">
        <x:v>1</x:v>
      </x:c>
      <x:c r="E5" s="41">
        <x:f t="shared" si="0"/>
        <x:v>10080</x:v>
      </x:c>
    </x:row>
    <x:row r="6" ht="22.149999618530273" customHeight="1">
      <x:c r="B6" s="42" t="s">
        <x:v>73</x:v>
      </x:c>
      <x:c r="C6" s="41">
        <x:v>4040</x:v>
      </x:c>
      <x:c r="D6" s="1">
        <x:v>5</x:v>
      </x:c>
      <x:c r="E6" s="41">
        <x:f t="shared" si="0"/>
        <x:v>20200</x:v>
      </x:c>
    </x:row>
    <x:row r="7" ht="22.149999618530273" customHeight="1">
      <x:c r="B7" s="42" t="s">
        <x:v>74</x:v>
      </x:c>
      <x:c r="C7" s="41">
        <x:v>4775</x:v>
      </x:c>
      <x:c r="D7" s="1">
        <x:v>3</x:v>
      </x:c>
      <x:c r="E7" s="41">
        <x:f t="shared" si="0"/>
        <x:v>14325</x:v>
      </x:c>
    </x:row>
    <x:row r="8" ht="22.149999618530273" customHeight="1">
      <x:c r="B8" s="42" t="s">
        <x:v>75</x:v>
      </x:c>
      <x:c r="C8" s="41">
        <x:v>3120</x:v>
      </x:c>
      <x:c r="D8" s="1">
        <x:v>1</x:v>
      </x:c>
      <x:c r="E8" s="41" t="n">
        <x:f>C8*D8</x:f>
        <x:v>3120</x:v>
      </x:c>
    </x:row>
    <x:row r="9" ht="22.149999618530273" customHeight="1">
      <x:c r="B9" s="42" t="s">
        <x:v>76</x:v>
      </x:c>
      <x:c r="C9" s="41">
        <x:v>2465</x:v>
      </x:c>
      <x:c r="D9" s="1">
        <x:v>1</x:v>
      </x:c>
      <x:c r="E9" s="41">
        <x:f t="shared" si="0"/>
        <x:v>2465</x:v>
      </x:c>
    </x:row>
    <x:row r="10" ht="22.149999618530273" customHeight="1">
      <x:c r="B10" s="42" t="s">
        <x:v>77</x:v>
      </x:c>
      <x:c r="C10" s="41">
        <x:v>330</x:v>
      </x:c>
      <x:c r="D10" s="1">
        <x:v>12</x:v>
      </x:c>
      <x:c r="E10" s="41">
        <x:f t="shared" si="0"/>
        <x:v>3960</x:v>
      </x:c>
    </x:row>
    <x:row r="11" ht="22.149999618530273" customHeight="1">
      <x:c r="B11" s="42" t="s">
        <x:v>78</x:v>
      </x:c>
      <x:c r="C11" s="41">
        <x:v>415</x:v>
      </x:c>
      <x:c r="D11" s="1">
        <x:v>2</x:v>
      </x:c>
      <x:c r="E11" s="41">
        <x:f t="shared" si="0"/>
        <x:v>830</x:v>
      </x:c>
    </x:row>
    <x:row r="12" ht="22.149999618530273" customHeight="1">
      <x:c r="B12" s="42" t="s">
        <x:v>79</x:v>
      </x:c>
      <x:c r="C12" s="41">
        <x:v>1950</x:v>
      </x:c>
      <x:c r="D12" s="1">
        <x:v>3</x:v>
      </x:c>
      <x:c r="E12" s="41">
        <x:f t="shared" si="0"/>
        <x:v>5850</x:v>
      </x:c>
    </x:row>
    <x:row r="13" ht="22.149999618530273" customHeight="1">
      <x:c r="B13" s="42" t="s">
        <x:v>80</x:v>
      </x:c>
      <x:c r="C13" s="41">
        <x:v>1720</x:v>
      </x:c>
      <x:c r="D13" s="1">
        <x:v>25</x:v>
      </x:c>
      <x:c r="E13" s="41">
        <x:f t="shared" si="0"/>
        <x:v>43000</x:v>
      </x:c>
    </x:row>
    <x:row r="14" ht="22.149999618530273" customHeight="1">
      <x:c r="B14" s="48" t="s">
        <x:v>81</x:v>
      </x:c>
      <x:c r="C14" s="49"/>
      <x:c r="D14" s="50"/>
      <x:c r="E14" s="43" t="n">
        <x:f>SUM(E3:E13)</x:f>
        <x:v>110250</x:v>
      </x:c>
    </x:row>
  </x:sheetData>
  <x:mergeCells>
    <x:mergeCell ref="B14:D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theme="7"/>
  </x:sheetPr>
  <x:sheetFormatPr baseColWidth="10" defaultRowHeight="15"/>
  <x:cols>
    <x:col min="6" max="6" width="32.85546875" customWidth="1"/>
    <x:col min="7" max="7" width="8.85546875" customWidth="1"/>
    <x:col min="8" max="8" width="18.28515625" customWidth="1"/>
    <x:col min="9" max="9" width="9.5703125" customWidth="1"/>
    <x:col min="10" max="10" width="15.42578125" customWidth="1"/>
    <x:col min="11" max="11" width="12.7109375" customWidth="1"/>
    <x:col min="14" max="14" width="39.85546875" customWidth="1"/>
  </x:cols>
  <x:sheetData>
    <x:row r="1">
      <x:c r="F1" s="2"/>
      <x:c r="G1" s="2"/>
      <x:c r="H1" s="2"/>
      <x:c r="I1" s="2"/>
      <x:c r="J1" s="2"/>
      <x:c r="K1" s="2"/>
    </x:row>
    <x:row r="2">
      <x:c r="F2" s="8" t="s">
        <x:v>82</x:v>
      </x:c>
      <x:c r="G2" s="8" t="s">
        <x:v>68</x:v>
      </x:c>
      <x:c r="H2" s="8" t="s">
        <x:v>83</x:v>
      </x:c>
      <x:c r="I2" s="8" t="s">
        <x:v>84</x:v>
      </x:c>
      <x:c r="J2" s="8" t="s">
        <x:v>85</x:v>
      </x:c>
      <x:c r="K2" s="8" t="s">
        <x:v>69</x:v>
      </x:c>
    </x:row>
    <x:row r="3">
      <x:c r="F3" s="8" t="str">
        <x:f>COSTOS!B23</x:f>
        <x:v>Director del Proyecto</x:v>
      </x:c>
      <x:c r="G3" s="3" t="n">
        <x:f>COSTOS!C23</x:f>
        <x:v>1</x:v>
      </x:c>
      <x:c r="H3" s="3" t="n">
        <x:f>COSTOS!D23</x:f>
        <x:v>60</x:v>
      </x:c>
      <x:c r="I3" s="3" t="n">
        <x:f>COSTOS!E23</x:f>
        <x:v>8</x:v>
      </x:c>
      <x:c r="J3" s="3">
        <x:v>5</x:v>
      </x:c>
      <x:c r="K3" s="39" t="n">
        <x:f>G3*H3*I3*J3</x:f>
        <x:v>2400</x:v>
      </x:c>
    </x:row>
    <x:row r="4">
      <x:c r="F4" s="8" t="str">
        <x:f>COSTOS!B21</x:f>
        <x:v>Asistente del Proyecto</x:v>
      </x:c>
      <x:c r="G4" s="3" t="n">
        <x:f>COSTOS!C21</x:f>
        <x:v>1</x:v>
      </x:c>
      <x:c r="H4" s="3" t="n">
        <x:f>COSTOS!D21</x:f>
        <x:v>12</x:v>
      </x:c>
      <x:c r="I4" s="3" t="n">
        <x:f>COSTOS!E21</x:f>
        <x:v>8</x:v>
      </x:c>
      <x:c r="J4" s="3">
        <x:v>2</x:v>
      </x:c>
      <x:c r="K4" s="39" t="n">
        <x:f>G4*H4*I4*J4</x:f>
        <x:v>192</x:v>
      </x:c>
    </x:row>
    <x:row r="5">
      <x:c r="F5" s="51" t="s">
        <x:v>86</x:v>
      </x:c>
      <x:c r="G5" s="52"/>
      <x:c r="H5" s="52"/>
      <x:c r="I5" s="52"/>
      <x:c r="J5" s="53"/>
      <x:c r="K5" s="39" t="n">
        <x:f>SUM(K3:K4)</x:f>
        <x:v>2592</x:v>
      </x:c>
    </x:row>
    <x:row r="6">
      <x:c r="F6" s="2"/>
      <x:c r="G6" s="2"/>
      <x:c r="H6" s="2"/>
      <x:c r="I6" s="2"/>
      <x:c r="J6" s="2"/>
      <x:c r="K6" s="2"/>
    </x:row>
    <x:row r="7">
      <x:c r="F7" s="2"/>
      <x:c r="G7" s="2"/>
      <x:c r="H7" s="2"/>
      <x:c r="I7" s="2"/>
      <x:c r="J7" s="2"/>
      <x:c r="K7" s="2"/>
    </x:row>
    <x:row r="8">
      <x:c r="F8" s="2"/>
      <x:c r="G8" s="2"/>
      <x:c r="H8" s="2"/>
      <x:c r="I8" s="2"/>
      <x:c r="J8" s="2"/>
      <x:c r="K8" s="2"/>
    </x:row>
    <x:row r="9">
      <x:c r="F9" s="2"/>
      <x:c r="G9" s="2"/>
      <x:c r="H9" s="2"/>
      <x:c r="I9" s="2"/>
      <x:c r="J9" s="2"/>
      <x:c r="K9" s="2"/>
    </x:row>
    <x:row r="10">
      <x:c r="F10" s="2"/>
      <x:c r="G10" s="2"/>
      <x:c r="H10" s="2"/>
      <x:c r="I10" s="2"/>
      <x:c r="J10" s="2"/>
      <x:c r="K10" s="2"/>
    </x:row>
  </x:sheetData>
  <x:mergeCells>
    <x:mergeCell ref="F5:J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theme="5"/>
  </x:sheetPr>
  <x:sheetFormatPr baseColWidth="10" defaultRowHeight="15"/>
  <x:cols>
    <x:col min="2" max="2" width="22.7109375" customWidth="1"/>
    <x:col min="3" max="3" width="8.85546875" customWidth="1"/>
    <x:col min="4" max="4" width="18.28515625" customWidth="1"/>
    <x:col min="5" max="5" width="9.5703125" customWidth="1"/>
    <x:col min="6" max="6" width="15.42578125" customWidth="1"/>
    <x:col min="7" max="7" width="12.7109375" customWidth="1"/>
    <x:col min="9" max="9" width="17.5703125" customWidth="1"/>
  </x:cols>
  <x:sheetData>
    <x:row r="2">
      <x:c r="B2" s="8" t="s">
        <x:v>82</x:v>
      </x:c>
      <x:c r="C2" s="8" t="s">
        <x:v>68</x:v>
      </x:c>
      <x:c r="D2" s="8" t="s">
        <x:v>83</x:v>
      </x:c>
      <x:c r="E2" s="8" t="s">
        <x:v>84</x:v>
      </x:c>
      <x:c r="F2" s="8" t="s">
        <x:v>85</x:v>
      </x:c>
      <x:c r="G2" s="8" t="s">
        <x:v>69</x:v>
      </x:c>
    </x:row>
    <x:row r="3">
      <x:c r="B3" s="8" t="str">
        <x:f>COSTOS!B23</x:f>
        <x:v>Director del Proyecto</x:v>
      </x:c>
      <x:c r="C3" s="3" t="n">
        <x:f>COSTOS!C23</x:f>
        <x:v>1</x:v>
      </x:c>
      <x:c r="D3" s="3" t="n">
        <x:f>COSTOS!D23</x:f>
        <x:v>60</x:v>
      </x:c>
      <x:c r="E3" s="3" t="n">
        <x:f>COSTOS!E23</x:f>
        <x:v>8</x:v>
      </x:c>
      <x:c r="F3" s="3">
        <x:v>17</x:v>
      </x:c>
      <x:c r="G3" s="39" t="n">
        <x:f>D3*E3*F3</x:f>
        <x:v>8160</x:v>
      </x:c>
    </x:row>
    <x:row r="4">
      <x:c r="B4" s="8" t="str">
        <x:f>COSTOS!B21</x:f>
        <x:v>Asistente del Proyecto</x:v>
      </x:c>
      <x:c r="C4" s="3" t="n">
        <x:f>COSTOS!C21</x:f>
        <x:v>1</x:v>
      </x:c>
      <x:c r="D4" s="3" t="n">
        <x:f>COSTOS!D21</x:f>
        <x:v>12</x:v>
      </x:c>
      <x:c r="E4" s="3" t="n">
        <x:f>COSTOS!E21</x:f>
        <x:v>8</x:v>
      </x:c>
      <x:c r="F4" s="3">
        <x:v>3</x:v>
      </x:c>
      <x:c r="G4" s="39" t="n">
        <x:f>D4*E4*F4</x:f>
        <x:v>288</x:v>
      </x:c>
    </x:row>
    <x:row r="5">
      <x:c r="B5" s="51" t="s">
        <x:v>86</x:v>
      </x:c>
      <x:c r="C5" s="52"/>
      <x:c r="D5" s="52"/>
      <x:c r="E5" s="52"/>
      <x:c r="F5" s="53"/>
      <x:c r="G5" s="39" t="n">
        <x:f>SUM(G3:G4)</x:f>
        <x:v>8448</x:v>
      </x:c>
    </x:row>
  </x:sheetData>
  <x:mergeCells>
    <x:mergeCell ref="B5:F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00000"/>
  </x:sheetPr>
  <x:sheetFormatPr baseColWidth="10" defaultRowHeight="15"/>
  <x:cols>
    <x:col min="2" max="2" width="21.85546875" customWidth="1"/>
    <x:col min="3" max="3" width="10" customWidth="1"/>
    <x:col min="4" max="4" width="20.7109375" customWidth="1"/>
    <x:col min="5" max="5" width="10.85546875" customWidth="1"/>
    <x:col min="6" max="6" width="18" customWidth="1"/>
    <x:col min="7" max="7" width="14" customWidth="1"/>
    <x:col min="15" max="15" width="39.85546875" customWidth="1"/>
    <x:col min="16" max="16" width="33.7109375" customWidth="1"/>
  </x:cols>
  <x:sheetData>
    <x:row r="2">
      <x:c r="B2" s="6" t="s">
        <x:v>82</x:v>
      </x:c>
      <x:c r="C2" s="6" t="s">
        <x:v>68</x:v>
      </x:c>
      <x:c r="D2" s="6" t="s">
        <x:v>83</x:v>
      </x:c>
      <x:c r="E2" s="6" t="s">
        <x:v>84</x:v>
      </x:c>
      <x:c r="F2" s="6" t="s">
        <x:v>85</x:v>
      </x:c>
      <x:c r="G2" s="7" t="s">
        <x:v>69</x:v>
      </x:c>
    </x:row>
    <x:row r="3">
      <x:c r="B3" s="8" t="str">
        <x:f>COSTOS!B23</x:f>
        <x:v>Director del Proyecto</x:v>
      </x:c>
      <x:c r="C3" s="3" t="n">
        <x:f>COSTOS!C23</x:f>
        <x:v>1</x:v>
      </x:c>
      <x:c r="D3" s="3" t="n">
        <x:f>COSTOS!D23</x:f>
        <x:v>60</x:v>
      </x:c>
      <x:c r="E3" s="3" t="n">
        <x:f>COSTOS!E23</x:f>
        <x:v>8</x:v>
      </x:c>
      <x:c r="F3" s="3">
        <x:v>2</x:v>
      </x:c>
      <x:c r="G3" s="39" t="n">
        <x:f>C3*D3*E3*F3</x:f>
        <x:v>960</x:v>
      </x:c>
    </x:row>
    <x:row r="4">
      <x:c r="B4" s="8" t="str">
        <x:f>COSTOS!B30</x:f>
        <x:v>Lider Técnico</x:v>
      </x:c>
      <x:c r="C4" s="3" t="n">
        <x:f>COSTOS!C30</x:f>
        <x:v>1</x:v>
      </x:c>
      <x:c r="D4" s="3" t="n">
        <x:f>COSTOS!D30</x:f>
        <x:v>45</x:v>
      </x:c>
      <x:c r="E4" s="3" t="n">
        <x:f>COSTOS!E30</x:f>
        <x:v>8</x:v>
      </x:c>
      <x:c r="F4" s="3">
        <x:v>11</x:v>
      </x:c>
      <x:c r="G4" s="39" t="n">
        <x:f t="shared" ref="G4:G7" si="0">C4*D4*E4*F4</x:f>
        <x:v>3960</x:v>
      </x:c>
    </x:row>
    <x:row r="5">
      <x:c r="B5" s="8" t="str">
        <x:f>COSTOS!B22</x:f>
        <x:v>Asistente Técnico</x:v>
      </x:c>
      <x:c r="C5" s="3" t="n">
        <x:f>COSTOS!C22</x:f>
        <x:v>1</x:v>
      </x:c>
      <x:c r="D5" s="3" t="n">
        <x:f>COSTOS!D22</x:f>
        <x:v>10</x:v>
      </x:c>
      <x:c r="E5" s="3" t="n">
        <x:f>COSTOS!E22</x:f>
        <x:v>8</x:v>
      </x:c>
      <x:c r="F5" s="3">
        <x:v>3</x:v>
      </x:c>
      <x:c r="G5" s="39">
        <x:f t="shared" si="0"/>
        <x:v>240</x:v>
      </x:c>
    </x:row>
    <x:row r="6">
      <x:c r="B6" s="8" t="str">
        <x:f>COSTOS!B20</x:f>
        <x:v>Arquitecto de Software</x:v>
      </x:c>
      <x:c r="C6" s="3" t="n">
        <x:f>COSTOS!C20</x:f>
        <x:v>1</x:v>
      </x:c>
      <x:c r="D6" s="3" t="n">
        <x:f>COSTOS!D20</x:f>
        <x:v>70</x:v>
      </x:c>
      <x:c r="E6" s="3" t="n">
        <x:f>COSTOS!E20</x:f>
        <x:v>8</x:v>
      </x:c>
      <x:c r="F6" s="3">
        <x:v>6</x:v>
      </x:c>
      <x:c r="G6" s="39">
        <x:f t="shared" si="0"/>
        <x:v>3360</x:v>
      </x:c>
    </x:row>
    <x:row r="7">
      <x:c r="B7" s="8" t="str">
        <x:f>COSTOS!B19</x:f>
        <x:v>Arquitecto de Datos</x:v>
      </x:c>
      <x:c r="C7" s="3" t="n">
        <x:f>COSTOS!C19</x:f>
        <x:v>1</x:v>
      </x:c>
      <x:c r="D7" s="3" t="n">
        <x:f>COSTOS!D19</x:f>
        <x:v>70</x:v>
      </x:c>
      <x:c r="E7" s="3" t="n">
        <x:f>COSTOS!E19</x:f>
        <x:v>8</x:v>
      </x:c>
      <x:c r="F7" s="3">
        <x:v>2</x:v>
      </x:c>
      <x:c r="G7" s="39">
        <x:f t="shared" si="0"/>
        <x:v>1120</x:v>
      </x:c>
    </x:row>
    <x:row r="8">
      <x:c r="B8" s="54" t="s">
        <x:v>86</x:v>
      </x:c>
      <x:c r="C8" s="55"/>
      <x:c r="D8" s="55"/>
      <x:c r="E8" s="55"/>
      <x:c r="F8" s="56"/>
      <x:c r="G8" s="39" t="n">
        <x:f>SUM(G3:G7)</x:f>
        <x:v>9640</x:v>
      </x:c>
    </x:row>
  </x:sheetData>
  <x:mergeCells>
    <x:mergeCell ref="B8:F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C00000"/>
  </x:sheetPr>
  <x:sheetFormatPr baseColWidth="10" defaultRowHeight="15"/>
  <x:cols>
    <x:col min="2" max="2" width="39.85546875" customWidth="1"/>
    <x:col min="4" max="4" width="20.7109375" customWidth="1"/>
    <x:col min="5" max="5" width="10.85546875" customWidth="1"/>
    <x:col min="6" max="6" width="18" customWidth="1"/>
    <x:col min="7" max="7" width="14" customWidth="1"/>
    <x:col min="10" max="10" width="39.85546875" customWidth="1"/>
    <x:col min="16" max="16" width="39.85546875" customWidth="1"/>
  </x:cols>
  <x:sheetData>
    <x:row r="2">
      <x:c r="B2" s="6" t="s">
        <x:v>82</x:v>
      </x:c>
      <x:c r="C2" s="6" t="s">
        <x:v>68</x:v>
      </x:c>
      <x:c r="D2" s="6" t="s">
        <x:v>83</x:v>
      </x:c>
      <x:c r="E2" s="6" t="s">
        <x:v>84</x:v>
      </x:c>
      <x:c r="F2" s="6" t="s">
        <x:v>85</x:v>
      </x:c>
      <x:c r="G2" s="7" t="s">
        <x:v>69</x:v>
      </x:c>
      <x:c r="H2" s="2"/>
    </x:row>
    <x:row r="3">
      <x:c r="B3" s="8" t="str">
        <x:f>COSTOS!B17</x:f>
        <x:v>Administrador de Base de Datos</x:v>
      </x:c>
      <x:c r="C3" s="3" t="n">
        <x:f>COSTOS!C17</x:f>
        <x:v>1</x:v>
      </x:c>
      <x:c r="D3" s="3" t="n">
        <x:f>COSTOS!D17</x:f>
        <x:v>42</x:v>
      </x:c>
      <x:c r="E3" s="3" t="n">
        <x:f>COSTOS!E17</x:f>
        <x:v>8</x:v>
      </x:c>
      <x:c r="F3" s="3">
        <x:v>20</x:v>
      </x:c>
      <x:c r="G3" s="39" t="n">
        <x:f>C3*D3*E3*F3</x:f>
        <x:v>6720</x:v>
      </x:c>
      <x:c r="H3" s="2"/>
    </x:row>
    <x:row r="4">
      <x:c r="B4" s="8" t="str">
        <x:f>COSTOS!B18</x:f>
        <x:v>Analista Programador</x:v>
      </x:c>
      <x:c r="C4" s="3" t="n">
        <x:f>COSTOS!C18</x:f>
        <x:v>1</x:v>
      </x:c>
      <x:c r="D4" s="3" t="n">
        <x:f>COSTOS!D18</x:f>
        <x:v>18.06</x:v>
      </x:c>
      <x:c r="E4" s="3" t="n">
        <x:f>COSTOS!E18</x:f>
        <x:v>8</x:v>
      </x:c>
      <x:c r="F4" s="3">
        <x:v>60</x:v>
      </x:c>
      <x:c r="G4" s="39" t="n">
        <x:f t="shared" ref="G4:G14" si="0">C4*D4*E4*F4</x:f>
        <x:v>8668.8</x:v>
      </x:c>
      <x:c r="H4" s="2"/>
    </x:row>
    <x:row r="5">
      <x:c r="B5" s="8" t="str">
        <x:f>COSTOS!B20</x:f>
        <x:v>Arquitecto de Software</x:v>
      </x:c>
      <x:c r="C5" s="3" t="n">
        <x:f>COSTOS!C20</x:f>
        <x:v>1</x:v>
      </x:c>
      <x:c r="D5" s="3" t="n">
        <x:f>COSTOS!D20</x:f>
        <x:v>70</x:v>
      </x:c>
      <x:c r="E5" s="3" t="n">
        <x:f>COSTOS!E20</x:f>
        <x:v>8</x:v>
      </x:c>
      <x:c r="F5" s="3">
        <x:v>20</x:v>
      </x:c>
      <x:c r="G5" s="39">
        <x:f t="shared" si="0"/>
        <x:v>11200</x:v>
      </x:c>
      <x:c r="H5" s="2"/>
    </x:row>
    <x:row r="6">
      <x:c r="B6" s="8" t="str">
        <x:f>COSTOS!B21</x:f>
        <x:v>Asistente del Proyecto</x:v>
      </x:c>
      <x:c r="C6" s="3" t="n">
        <x:f>COSTOS!C21</x:f>
        <x:v>1</x:v>
      </x:c>
      <x:c r="D6" s="3" t="n">
        <x:f>COSTOS!D21</x:f>
        <x:v>12</x:v>
      </x:c>
      <x:c r="E6" s="3" t="n">
        <x:f>COSTOS!E21</x:f>
        <x:v>8</x:v>
      </x:c>
      <x:c r="F6" s="3">
        <x:v>11</x:v>
      </x:c>
      <x:c r="G6" s="39">
        <x:f t="shared" si="0"/>
        <x:v>1056</x:v>
      </x:c>
      <x:c r="H6" s="2"/>
    </x:row>
    <x:row r="7">
      <x:c r="B7" s="8" t="str">
        <x:f>COSTOS!B23</x:f>
        <x:v>Director del Proyecto</x:v>
      </x:c>
      <x:c r="C7" s="3" t="n">
        <x:f>COSTOS!C23</x:f>
        <x:v>1</x:v>
      </x:c>
      <x:c r="D7" s="3" t="n">
        <x:f>COSTOS!D23</x:f>
        <x:v>60</x:v>
      </x:c>
      <x:c r="E7" s="3" t="n">
        <x:f>COSTOS!E23</x:f>
        <x:v>8</x:v>
      </x:c>
      <x:c r="F7" s="3">
        <x:v>11</x:v>
      </x:c>
      <x:c r="G7" s="39">
        <x:f t="shared" si="0"/>
        <x:v>5280</x:v>
      </x:c>
      <x:c r="H7" s="2"/>
    </x:row>
    <x:row r="8">
      <x:c r="B8" s="8" t="str">
        <x:f>COSTOS!B24</x:f>
        <x:v>Documentador técnico / QA</x:v>
      </x:c>
      <x:c r="C8" s="3" t="n">
        <x:f>COSTOS!C24</x:f>
        <x:v>1</x:v>
      </x:c>
      <x:c r="D8" s="3" t="n">
        <x:f>COSTOS!D24</x:f>
        <x:v>15</x:v>
      </x:c>
      <x:c r="E8" s="3" t="n">
        <x:f>COSTOS!E24</x:f>
        <x:v>8</x:v>
      </x:c>
      <x:c r="F8" s="3">
        <x:v>20</x:v>
      </x:c>
      <x:c r="G8" s="39">
        <x:f t="shared" si="0"/>
        <x:v>2400</x:v>
      </x:c>
      <x:c r="H8" s="2"/>
    </x:row>
    <x:row r="9">
      <x:c r="B9" s="8" t="str">
        <x:f>COSTOS!B25</x:f>
        <x:v>Especialista en Middleware</x:v>
      </x:c>
      <x:c r="C9" s="3" t="n">
        <x:f>COSTOS!C25</x:f>
        <x:v>1</x:v>
      </x:c>
      <x:c r="D9" s="3" t="n">
        <x:f>COSTOS!D25</x:f>
        <x:v>45</x:v>
      </x:c>
      <x:c r="E9" s="3" t="n">
        <x:f>COSTOS!E25</x:f>
        <x:v>8</x:v>
      </x:c>
      <x:c r="F9" s="3">
        <x:v>40</x:v>
      </x:c>
      <x:c r="G9" s="39">
        <x:f t="shared" si="0"/>
        <x:v>14400</x:v>
      </x:c>
      <x:c r="H9" s="2"/>
    </x:row>
    <x:row r="10">
      <x:c r="B10" s="8" t="str">
        <x:f>COSTOS!B26</x:f>
        <x:v>Especialista en Seguridad de la Información</x:v>
      </x:c>
      <x:c r="C10" s="3" t="n">
        <x:f>COSTOS!C26</x:f>
        <x:v>1</x:v>
      </x:c>
      <x:c r="D10" s="3" t="n">
        <x:f>COSTOS!D26</x:f>
        <x:v>55</x:v>
      </x:c>
      <x:c r="E10" s="3" t="n">
        <x:f>COSTOS!E26</x:f>
        <x:v>8</x:v>
      </x:c>
      <x:c r="F10" s="3">
        <x:v>40</x:v>
      </x:c>
      <x:c r="G10" s="39">
        <x:f t="shared" si="0"/>
        <x:v>17600</x:v>
      </x:c>
      <x:c r="H10" s="2"/>
    </x:row>
    <x:row r="11">
      <x:c r="B11" s="8" t="str">
        <x:f>COSTOS!B27</x:f>
        <x:v>Especialista UX/UI</x:v>
      </x:c>
      <x:c r="C11" s="3" t="n">
        <x:f>COSTOS!C27</x:f>
        <x:v>1</x:v>
      </x:c>
      <x:c r="D11" s="3" t="n">
        <x:f>COSTOS!D27</x:f>
        <x:v>30</x:v>
      </x:c>
      <x:c r="E11" s="3" t="n">
        <x:f>COSTOS!E27</x:f>
        <x:v>8</x:v>
      </x:c>
      <x:c r="F11" s="3">
        <x:v>60</x:v>
      </x:c>
      <x:c r="G11" s="39">
        <x:f t="shared" si="0"/>
        <x:v>14400</x:v>
      </x:c>
      <x:c r="H11" s="2"/>
    </x:row>
    <x:row r="12">
      <x:c r="B12" s="8" t="str">
        <x:f>COSTOS!B29</x:f>
        <x:v>Ingeniero DevOps</x:v>
      </x:c>
      <x:c r="C12" s="3" t="n">
        <x:f>COSTOS!C29</x:f>
        <x:v>1</x:v>
      </x:c>
      <x:c r="D12" s="3" t="n">
        <x:f>COSTOS!D29</x:f>
        <x:v>40.08</x:v>
      </x:c>
      <x:c r="E12" s="3" t="n">
        <x:f>COSTOS!E29</x:f>
        <x:v>8</x:v>
      </x:c>
      <x:c r="F12" s="3">
        <x:v>60</x:v>
      </x:c>
      <x:c r="G12" s="39">
        <x:f t="shared" si="0"/>
        <x:v>19238.399999999998</x:v>
      </x:c>
      <x:c r="H12" s="2"/>
    </x:row>
    <x:row r="13">
      <x:c r="B13" s="8" t="str">
        <x:f>COSTOS!B31</x:f>
        <x:v>Programador BackEnd</x:v>
      </x:c>
      <x:c r="C13" s="3" t="n">
        <x:f>COSTOS!C31</x:f>
        <x:v>1</x:v>
      </x:c>
      <x:c r="D13" s="3" t="n">
        <x:f>COSTOS!D31</x:f>
        <x:v>20</x:v>
      </x:c>
      <x:c r="E13" s="3" t="n">
        <x:f>COSTOS!E31</x:f>
        <x:v>8</x:v>
      </x:c>
      <x:c r="F13" s="3">
        <x:v>160</x:v>
      </x:c>
      <x:c r="G13" s="39">
        <x:f t="shared" si="0"/>
        <x:v>25600</x:v>
      </x:c>
      <x:c r="H13" s="2"/>
    </x:row>
    <x:row r="14">
      <x:c r="B14" s="8" t="str">
        <x:f>COSTOS!B32</x:f>
        <x:v>Programador FrontEnd</x:v>
      </x:c>
      <x:c r="C14" s="3" t="n">
        <x:f>COSTOS!C32</x:f>
        <x:v>1</x:v>
      </x:c>
      <x:c r="D14" s="3" t="n">
        <x:f>COSTOS!D32</x:f>
        <x:v>18</x:v>
      </x:c>
      <x:c r="E14" s="3" t="n">
        <x:f>COSTOS!E32</x:f>
        <x:v>8</x:v>
      </x:c>
      <x:c r="F14" s="3">
        <x:v>160</x:v>
      </x:c>
      <x:c r="G14" s="39">
        <x:f t="shared" si="0"/>
        <x:v>23040</x:v>
      </x:c>
      <x:c r="H14" s="2"/>
    </x:row>
    <x:row r="15">
      <x:c r="B15" s="54" t="s">
        <x:v>86</x:v>
      </x:c>
      <x:c r="C15" s="55"/>
      <x:c r="D15" s="55"/>
      <x:c r="E15" s="55"/>
      <x:c r="F15" s="56"/>
      <x:c r="G15" s="39" t="n">
        <x:f>SUM(G3:G14)</x:f>
        <x:v>149603.2</x:v>
      </x:c>
      <x:c r="H15" s="2"/>
    </x:row>
    <x:row r="16">
      <x:c r="B16" s="2"/>
      <x:c r="C16" s="2"/>
      <x:c r="D16" s="2"/>
      <x:c r="E16" s="2"/>
      <x:c r="F16" s="2"/>
      <x:c r="G16" s="2"/>
      <x:c r="H16" s="2"/>
    </x:row>
    <x:row r="17">
      <x:c r="B17" s="2"/>
      <x:c r="C17" s="2"/>
      <x:c r="D17" s="2"/>
      <x:c r="E17" s="2"/>
      <x:c r="F17" s="2"/>
      <x:c r="G17" s="2"/>
      <x:c r="H17" s="2"/>
    </x:row>
  </x:sheetData>
  <x:mergeCells>
    <x:mergeCell ref="B15:F1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C00000"/>
  </x:sheetPr>
  <x:sheetFormatPr baseColWidth="10" defaultRowHeight="15"/>
  <x:cols>
    <x:col min="2" max="2" width="25.7109375" customWidth="1"/>
    <x:col min="4" max="4" width="20.7109375" customWidth="1"/>
    <x:col min="5" max="5" width="10.85546875" customWidth="1"/>
    <x:col min="6" max="6" width="18" customWidth="1"/>
    <x:col min="7" max="7" width="14" customWidth="1"/>
  </x:cols>
  <x:sheetData>
    <x:row r="2">
      <x:c r="B2" s="6" t="s">
        <x:v>82</x:v>
      </x:c>
      <x:c r="C2" s="6" t="s">
        <x:v>68</x:v>
      </x:c>
      <x:c r="D2" s="6" t="s">
        <x:v>83</x:v>
      </x:c>
      <x:c r="E2" s="6" t="s">
        <x:v>84</x:v>
      </x:c>
      <x:c r="F2" s="6" t="s">
        <x:v>85</x:v>
      </x:c>
      <x:c r="G2" s="7" t="s">
        <x:v>69</x:v>
      </x:c>
    </x:row>
    <x:row r="3">
      <x:c r="B3" s="8" t="str">
        <x:f>COSTOS!B24</x:f>
        <x:v>Documentador técnico / QA</x:v>
      </x:c>
      <x:c r="C3" s="3" t="n">
        <x:f>COSTOS!C24</x:f>
        <x:v>1</x:v>
      </x:c>
      <x:c r="D3" s="3" t="n">
        <x:f>COSTOS!D24</x:f>
        <x:v>15</x:v>
      </x:c>
      <x:c r="E3" s="3" t="n">
        <x:f>COSTOS!E24</x:f>
        <x:v>8</x:v>
      </x:c>
      <x:c r="F3" s="3">
        <x:v>42</x:v>
      </x:c>
      <x:c r="G3" s="39" t="n">
        <x:f>C3*D3*E3*F3</x:f>
        <x:v>5040</x:v>
      </x:c>
    </x:row>
    <x:row r="4">
      <x:c r="B4" s="8" t="str">
        <x:f>COSTOS!B28</x:f>
        <x:v>Ingeniero de Software</x:v>
      </x:c>
      <x:c r="C4" s="3" t="n">
        <x:f>COSTOS!C28</x:f>
        <x:v>1</x:v>
      </x:c>
      <x:c r="D4" s="3" t="n">
        <x:f>COSTOS!D28</x:f>
        <x:v>32.07</x:v>
      </x:c>
      <x:c r="E4" s="3" t="n">
        <x:f>COSTOS!E28</x:f>
        <x:v>8</x:v>
      </x:c>
      <x:c r="F4" s="3">
        <x:v>40</x:v>
      </x:c>
      <x:c r="G4" s="39" t="n">
        <x:f t="shared" ref="G4:G5" si="0">C4*D4*E4*F4</x:f>
        <x:v>10262.4</x:v>
      </x:c>
    </x:row>
    <x:row r="5">
      <x:c r="B5" s="8" t="str">
        <x:f>COSTOS!B30</x:f>
        <x:v>Lider Técnico</x:v>
      </x:c>
      <x:c r="C5" s="3" t="n">
        <x:f>COSTOS!C30</x:f>
        <x:v>1</x:v>
      </x:c>
      <x:c r="D5" s="3" t="n">
        <x:f>COSTOS!D30</x:f>
        <x:v>45</x:v>
      </x:c>
      <x:c r="E5" s="3" t="n">
        <x:f>COSTOS!E30</x:f>
        <x:v>8</x:v>
      </x:c>
      <x:c r="F5" s="3">
        <x:v>21</x:v>
      </x:c>
      <x:c r="G5" s="39">
        <x:f t="shared" si="0"/>
        <x:v>7560</x:v>
      </x:c>
    </x:row>
    <x:row r="6">
      <x:c r="B6" s="54" t="s">
        <x:v>86</x:v>
      </x:c>
      <x:c r="C6" s="55"/>
      <x:c r="D6" s="55"/>
      <x:c r="E6" s="55"/>
      <x:c r="F6" s="56"/>
      <x:c r="G6" s="39" t="n">
        <x:f>SUM(G3:G5)</x:f>
        <x:v>22862.4</x:v>
      </x:c>
    </x:row>
    <x:row r="7">
      <x:c r="B7" s="2"/>
      <x:c r="C7" s="2"/>
      <x:c r="D7" s="2"/>
      <x:c r="E7" s="2"/>
      <x:c r="F7" s="2"/>
      <x:c r="G7" s="2"/>
    </x:row>
    <x:row r="8">
      <x:c r="B8" s="2"/>
      <x:c r="C8" s="2"/>
      <x:c r="D8" s="2"/>
      <x:c r="E8" s="2"/>
      <x:c r="F8" s="2"/>
      <x:c r="G8" s="2"/>
    </x:row>
    <x:row r="9">
      <x:c r="B9" s="2"/>
      <x:c r="C9" s="2"/>
      <x:c r="D9" s="2"/>
      <x:c r="E9" s="2"/>
      <x:c r="F9" s="2"/>
      <x:c r="G9" s="2"/>
    </x:row>
    <x:row r="10">
      <x:c r="B10" s="2"/>
      <x:c r="C10" s="2"/>
      <x:c r="D10" s="2"/>
      <x:c r="E10" s="2"/>
      <x:c r="F10" s="2"/>
      <x:c r="G10" s="2"/>
    </x:row>
    <x:row r="11">
      <x:c r="B11" s="2"/>
      <x:c r="C11" s="2"/>
      <x:c r="D11" s="2"/>
      <x:c r="E11" s="2"/>
      <x:c r="F11" s="2"/>
      <x:c r="G11" s="2"/>
    </x:row>
  </x:sheetData>
  <x:mergeCells>
    <x:mergeCell ref="B6:F6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C00000"/>
  </x:sheetPr>
  <x:sheetFormatPr baseColWidth="10" defaultRowHeight="15"/>
  <x:cols>
    <x:col min="2" max="2" width="29.5703125" customWidth="1"/>
    <x:col min="4" max="4" width="20.7109375" customWidth="1"/>
    <x:col min="6" max="6" width="18" customWidth="1"/>
    <x:col min="7" max="7" width="14" customWidth="1"/>
  </x:cols>
  <x:sheetData>
    <x:row r="2">
      <x:c r="B2" s="6" t="s">
        <x:v>82</x:v>
      </x:c>
      <x:c r="C2" s="6" t="s">
        <x:v>68</x:v>
      </x:c>
      <x:c r="D2" s="6" t="s">
        <x:v>83</x:v>
      </x:c>
      <x:c r="E2" s="6" t="s">
        <x:v>84</x:v>
      </x:c>
      <x:c r="F2" s="6" t="s">
        <x:v>85</x:v>
      </x:c>
      <x:c r="G2" s="7" t="s">
        <x:v>69</x:v>
      </x:c>
    </x:row>
    <x:row r="3">
      <x:c r="B3" s="8" t="str">
        <x:f>COSTOS!B17</x:f>
        <x:v>Administrador de Base de Datos</x:v>
      </x:c>
      <x:c r="C3" s="3" t="n">
        <x:f>COSTOS!C17</x:f>
        <x:v>1</x:v>
      </x:c>
      <x:c r="D3" s="3" t="n">
        <x:f>COSTOS!D17</x:f>
        <x:v>42</x:v>
      </x:c>
      <x:c r="E3" s="3" t="n">
        <x:f>COSTOS!E17</x:f>
        <x:v>8</x:v>
      </x:c>
      <x:c r="F3" s="3">
        <x:v>7</x:v>
      </x:c>
      <x:c r="G3" s="39" t="n">
        <x:f>C3*D3*E3*F3</x:f>
        <x:v>2352</x:v>
      </x:c>
    </x:row>
    <x:row r="4">
      <x:c r="B4" s="8" t="str">
        <x:f>COSTOS!B21</x:f>
        <x:v>Asistente del Proyecto</x:v>
      </x:c>
      <x:c r="C4" s="3" t="n">
        <x:f>COSTOS!C21</x:f>
        <x:v>1</x:v>
      </x:c>
      <x:c r="D4" s="3" t="n">
        <x:f>COSTOS!D21</x:f>
        <x:v>12</x:v>
      </x:c>
      <x:c r="E4" s="3" t="n">
        <x:f>COSTOS!E21</x:f>
        <x:v>8</x:v>
      </x:c>
      <x:c r="F4" s="3">
        <x:v>1</x:v>
      </x:c>
      <x:c r="G4" s="39" t="n">
        <x:f t="shared" ref="G4:G9" si="0">C4*D4*E4*F4</x:f>
        <x:v>96</x:v>
      </x:c>
    </x:row>
    <x:row r="5">
      <x:c r="B5" s="8" t="str">
        <x:f>COSTOS!B22</x:f>
        <x:v>Asistente Técnico</x:v>
      </x:c>
      <x:c r="C5" s="3" t="n">
        <x:f>COSTOS!C22</x:f>
        <x:v>1</x:v>
      </x:c>
      <x:c r="D5" s="3" t="n">
        <x:f>COSTOS!D22</x:f>
        <x:v>10</x:v>
      </x:c>
      <x:c r="E5" s="3" t="n">
        <x:f>COSTOS!E22</x:f>
        <x:v>8</x:v>
      </x:c>
      <x:c r="F5" s="3">
        <x:v>17</x:v>
      </x:c>
      <x:c r="G5" s="39">
        <x:f t="shared" si="0"/>
        <x:v>1360</x:v>
      </x:c>
    </x:row>
    <x:row r="6">
      <x:c r="B6" s="8" t="str">
        <x:f>COSTOS!B23</x:f>
        <x:v>Director del Proyecto</x:v>
      </x:c>
      <x:c r="C6" s="3" t="n">
        <x:f>COSTOS!C23</x:f>
        <x:v>1</x:v>
      </x:c>
      <x:c r="D6" s="3" t="n">
        <x:f>COSTOS!D23</x:f>
        <x:v>60</x:v>
      </x:c>
      <x:c r="E6" s="3" t="n">
        <x:f>COSTOS!E23</x:f>
        <x:v>8</x:v>
      </x:c>
      <x:c r="F6" s="3">
        <x:v>7</x:v>
      </x:c>
      <x:c r="G6" s="39">
        <x:f t="shared" si="0"/>
        <x:v>3360</x:v>
      </x:c>
    </x:row>
    <x:row r="7">
      <x:c r="B7" s="8" t="str">
        <x:f>COSTOS!B24</x:f>
        <x:v>Documentador técnico / QA</x:v>
      </x:c>
      <x:c r="C7" s="3" t="n">
        <x:f>COSTOS!C24</x:f>
        <x:v>1</x:v>
      </x:c>
      <x:c r="D7" s="3" t="n">
        <x:f>COSTOS!D24</x:f>
        <x:v>15</x:v>
      </x:c>
      <x:c r="E7" s="3" t="n">
        <x:f>COSTOS!E24</x:f>
        <x:v>8</x:v>
      </x:c>
      <x:c r="F7" s="3">
        <x:v>14</x:v>
      </x:c>
      <x:c r="G7" s="39">
        <x:f t="shared" si="0"/>
        <x:v>1680</x:v>
      </x:c>
    </x:row>
    <x:row r="8">
      <x:c r="B8" s="8" t="str">
        <x:f>COSTOS!B29</x:f>
        <x:v>Ingeniero DevOps</x:v>
      </x:c>
      <x:c r="C8" s="3" t="n">
        <x:f>COSTOS!C29</x:f>
        <x:v>1</x:v>
      </x:c>
      <x:c r="D8" s="3" t="n">
        <x:f>COSTOS!D29</x:f>
        <x:v>40.08</x:v>
      </x:c>
      <x:c r="E8" s="3" t="n">
        <x:f>COSTOS!E29</x:f>
        <x:v>8</x:v>
      </x:c>
      <x:c r="F8" s="3">
        <x:v>14</x:v>
      </x:c>
      <x:c r="G8" s="39">
        <x:f t="shared" si="0"/>
        <x:v>4488.96</x:v>
      </x:c>
    </x:row>
    <x:row r="9">
      <x:c r="B9" s="8" t="str">
        <x:f>COSTOS!B30</x:f>
        <x:v>Lider Técnico</x:v>
      </x:c>
      <x:c r="C9" s="3" t="n">
        <x:f>COSTOS!C30</x:f>
        <x:v>1</x:v>
      </x:c>
      <x:c r="D9" s="3" t="n">
        <x:f>COSTOS!D30</x:f>
        <x:v>45</x:v>
      </x:c>
      <x:c r="E9" s="3" t="n">
        <x:f>COSTOS!E30</x:f>
        <x:v>8</x:v>
      </x:c>
      <x:c r="F9" s="3">
        <x:v>7</x:v>
      </x:c>
      <x:c r="G9" s="39">
        <x:f t="shared" si="0"/>
        <x:v>2520</x:v>
      </x:c>
    </x:row>
    <x:row r="10">
      <x:c r="B10" s="54" t="s">
        <x:v>86</x:v>
      </x:c>
      <x:c r="C10" s="55"/>
      <x:c r="D10" s="55"/>
      <x:c r="E10" s="55"/>
      <x:c r="F10" s="56"/>
      <x:c r="G10" s="39" t="n">
        <x:f>SUM(G3:G9)</x:f>
        <x:v>15856.96</x:v>
      </x:c>
    </x:row>
    <x:row r="11">
      <x:c r="B11" s="5"/>
      <x:c r="C11" s="2"/>
      <x:c r="D11" s="2"/>
      <x:c r="E11" s="2"/>
      <x:c r="F11" s="2"/>
      <x:c r="G11" s="40"/>
    </x:row>
    <x:row r="12">
      <x:c r="B12" s="5"/>
      <x:c r="C12" s="2"/>
      <x:c r="D12" s="2"/>
      <x:c r="E12" s="2"/>
      <x:c r="F12" s="2"/>
      <x:c r="G12" s="2"/>
    </x:row>
    <x:row r="13">
      <x:c r="B13" s="5"/>
      <x:c r="C13" s="2"/>
      <x:c r="D13" s="2"/>
      <x:c r="E13" s="2"/>
      <x:c r="F13" s="2"/>
      <x:c r="G13" s="2"/>
    </x:row>
    <x:row r="14">
      <x:c r="B14" s="5"/>
      <x:c r="C14" s="2"/>
      <x:c r="D14" s="2"/>
      <x:c r="E14" s="2"/>
      <x:c r="F14" s="2"/>
      <x:c r="G14" s="2"/>
    </x:row>
    <x:row r="15">
      <x:c r="B15" s="4"/>
    </x:row>
  </x:sheetData>
  <x:mergeCells>
    <x:mergeCell ref="B10:F1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theme="4" tint="-0.24998"/>
  </x:sheetPr>
  <x:sheetFormatPr baseColWidth="10" defaultRowHeight="15"/>
  <x:cols>
    <x:col min="2" max="2" width="21.28515625" customWidth="1"/>
    <x:col min="4" max="4" width="20.7109375" customWidth="1"/>
    <x:col min="6" max="6" width="18" customWidth="1"/>
    <x:col min="7" max="7" width="14" customWidth="1"/>
  </x:cols>
  <x:sheetData>
    <x:row r="2">
      <x:c r="B2" s="6" t="s">
        <x:v>82</x:v>
      </x:c>
      <x:c r="C2" s="6" t="s">
        <x:v>68</x:v>
      </x:c>
      <x:c r="D2" s="6" t="s">
        <x:v>83</x:v>
      </x:c>
      <x:c r="E2" s="6" t="s">
        <x:v>84</x:v>
      </x:c>
      <x:c r="F2" s="6" t="s">
        <x:v>85</x:v>
      </x:c>
      <x:c r="G2" s="7" t="s">
        <x:v>69</x:v>
      </x:c>
    </x:row>
    <x:row r="3">
      <x:c r="B3" s="8" t="str">
        <x:f>COSTOS!B21</x:f>
        <x:v>Asistente del Proyecto</x:v>
      </x:c>
      <x:c r="C3" s="3" t="n">
        <x:f>COSTOS!C21</x:f>
        <x:v>1</x:v>
      </x:c>
      <x:c r="D3" s="3" t="n">
        <x:f>COSTOS!D21</x:f>
        <x:v>12</x:v>
      </x:c>
      <x:c r="E3" s="3" t="n">
        <x:f>COSTOS!E21</x:f>
        <x:v>8</x:v>
      </x:c>
      <x:c r="F3" s="3">
        <x:v>3</x:v>
      </x:c>
      <x:c r="G3" s="39" t="n">
        <x:f>C3*D3*E3*F3</x:f>
        <x:v>288</x:v>
      </x:c>
    </x:row>
    <x:row r="4">
      <x:c r="B4" s="8" t="str">
        <x:f>COSTOS!B23</x:f>
        <x:v>Director del Proyecto</x:v>
      </x:c>
      <x:c r="C4" s="3" t="n">
        <x:f>COSTOS!C23</x:f>
        <x:v>1</x:v>
      </x:c>
      <x:c r="D4" s="3" t="n">
        <x:f>COSTOS!D23</x:f>
        <x:v>60</x:v>
      </x:c>
      <x:c r="E4" s="3" t="n">
        <x:f>COSTOS!E23</x:f>
        <x:v>8</x:v>
      </x:c>
      <x:c r="F4" s="3">
        <x:v>5</x:v>
      </x:c>
      <x:c r="G4" s="39" t="n">
        <x:f>C4*D4*E4*F4</x:f>
        <x:v>2400</x:v>
      </x:c>
    </x:row>
    <x:row r="5">
      <x:c r="B5" s="54" t="s">
        <x:v>86</x:v>
      </x:c>
      <x:c r="C5" s="55"/>
      <x:c r="D5" s="55"/>
      <x:c r="E5" s="55"/>
      <x:c r="F5" s="56"/>
      <x:c r="G5" s="39" t="n">
        <x:f>SUM(G3:G4)</x:f>
        <x:v>2688</x:v>
      </x:c>
    </x:row>
    <x:row r="6">
      <x:c r="B6" s="2"/>
      <x:c r="C6" s="2"/>
      <x:c r="D6" s="2"/>
      <x:c r="E6" s="2"/>
      <x:c r="F6" s="2"/>
      <x:c r="G6" s="2"/>
    </x:row>
    <x:row r="7">
      <x:c r="B7" s="2"/>
      <x:c r="C7" s="2"/>
      <x:c r="D7" s="2"/>
      <x:c r="E7" s="2"/>
      <x:c r="F7" s="2"/>
      <x:c r="G7" s="2"/>
    </x:row>
  </x:sheetData>
  <x:mergeCells>
    <x:mergeCell ref="B5:F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theme="9"/>
  </x:sheetPr>
  <x:sheetFormatPr baseColWidth="10" defaultRowHeight="15"/>
  <x:cols>
    <x:col min="2" max="2" width="63.28515625" customWidth="1"/>
    <x:col min="3" max="3" width="13.42578125" customWidth="1"/>
    <x:col min="4" max="4" width="16" customWidth="1"/>
    <x:col min="5" max="5" width="16.140625" customWidth="1"/>
    <x:col min="6" max="6" width="16.28515625" customWidth="1"/>
    <x:col min="7" max="7" width="17.7109375" customWidth="1"/>
    <x:col min="8" max="8" width="41.42578125" customWidth="1"/>
    <x:col min="9" max="9" width="57.7109375" customWidth="1"/>
    <x:col min="10" max="11" width="14" customWidth="1"/>
  </x:cols>
  <x:sheetData>
    <x:row r="2">
      <x:c r="B2" s="11" t="s">
        <x:v>87</x:v>
      </x:c>
      <x:c r="C2" s="11" t="s">
        <x:v>88</x:v>
      </x:c>
      <x:c r="D2" s="11" t="s">
        <x:v>89</x:v>
      </x:c>
      <x:c r="E2" s="11" t="s">
        <x:v>90</x:v>
      </x:c>
      <x:c r="F2" s="11" t="s">
        <x:v>91</x:v>
      </x:c>
      <x:c r="H2" s="6" t="s">
        <x:v>92</x:v>
      </x:c>
      <x:c r="I2" s="6" t="s">
        <x:v>93</x:v>
      </x:c>
      <x:c r="J2" s="6" t="s">
        <x:v>69</x:v>
      </x:c>
    </x:row>
    <x:row r="3" ht="39" customHeight="1">
      <x:c r="B3" s="12" t="s">
        <x:v>94</x:v>
      </x:c>
      <x:c r="C3" s="13" t="s">
        <x:v>95</x:v>
      </x:c>
      <x:c r="D3" s="13" t="s">
        <x:v>96</x:v>
      </x:c>
      <x:c r="E3" s="13" t="s">
        <x:v>97</x:v>
      </x:c>
      <x:c r="F3" s="14"/>
      <x:c r="H3" s="6" t="s">
        <x:v>98</x:v>
      </x:c>
      <x:c r="I3" s="9" t="s">
        <x:v>99</x:v>
      </x:c>
      <x:c r="J3" s="10" t="n">
        <x:f>C13</x:f>
        <x:v>321940.56</x:v>
      </x:c>
    </x:row>
    <x:row r="4" ht="15.75">
      <x:c r="B4" s="15" t="s">
        <x:v>100</x:v>
      </x:c>
      <x:c r="C4" s="16" t="s">
        <x:v>101</x:v>
      </x:c>
      <x:c r="D4" s="16" t="s">
        <x:v>96</x:v>
      </x:c>
      <x:c r="E4" s="16" t="s">
        <x:v>102</x:v>
      </x:c>
      <x:c r="F4" s="31" t="n">
        <x:f>INICIO!K5</x:f>
        <x:v>2592</x:v>
      </x:c>
      <x:c r="H4" s="6" t="s">
        <x:v>103</x:v>
      </x:c>
      <x:c r="I4" s="9" t="s">
        <x:v>104</x:v>
      </x:c>
      <x:c r="J4" s="10" t="n">
        <x:f>ROUND(J3*0.15,2)</x:f>
        <x:v>48291.08</x:v>
      </x:c>
    </x:row>
    <x:row r="5" ht="15.75">
      <x:c r="B5" s="17" t="s">
        <x:v>105</x:v>
      </x:c>
      <x:c r="C5" s="18" t="s">
        <x:v>106</x:v>
      </x:c>
      <x:c r="D5" s="18" t="s">
        <x:v>102</x:v>
      </x:c>
      <x:c r="E5" s="18" t="s">
        <x:v>107</x:v>
      </x:c>
      <x:c r="F5" s="32" t="n">
        <x:f>PLANIFICACION!G5</x:f>
        <x:v>8448</x:v>
      </x:c>
      <x:c r="H5" s="6" t="s">
        <x:v>108</x:v>
      </x:c>
      <x:c r="I5" s="9" t="s">
        <x:v>109</x:v>
      </x:c>
      <x:c r="J5" s="10" t="n">
        <x:f>SUM(J3:J4)</x:f>
        <x:v>370231.64</x:v>
      </x:c>
    </x:row>
    <x:row r="6" ht="15.75">
      <x:c r="B6" s="19" t="s">
        <x:v>110</x:v>
      </x:c>
      <x:c r="C6" s="20" t="s">
        <x:v>111</x:v>
      </x:c>
      <x:c r="D6" s="20" t="s">
        <x:v>112</x:v>
      </x:c>
      <x:c r="E6" s="20" t="s">
        <x:v>113</x:v>
      </x:c>
      <x:c r="F6" s="33" t="n">
        <x:f>SUM('ANALISIS Y DISEÑO (EJECUCION)'!G8,'DESARROLLO (EJECUCION)'!G15,'PRUEBAS (EJECUCION)'!G6,'IMPLEMENTACION EJECUCION'!G10)</x:f>
        <x:v>197962.56</x:v>
      </x:c>
      <x:c r="H6" s="6" t="s">
        <x:v>114</x:v>
      </x:c>
      <x:c r="I6" s="9" t="s">
        <x:v>115</x:v>
      </x:c>
      <x:c r="J6" s="10" t="n">
        <x:f>ROUND(J5*0.1,2)</x:f>
        <x:v>37023.16</x:v>
      </x:c>
    </x:row>
    <x:row r="7" ht="15.75">
      <x:c r="B7" s="21" t="s">
        <x:v>116</x:v>
      </x:c>
      <x:c r="C7" s="22" t="s">
        <x:v>117</x:v>
      </x:c>
      <x:c r="D7" s="22" t="s">
        <x:v>118</x:v>
      </x:c>
      <x:c r="E7" s="22" t="s">
        <x:v>97</x:v>
      </x:c>
      <x:c r="F7" s="34" t="n">
        <x:f>CIERRE!G5</x:f>
        <x:v>2688</x:v>
      </x:c>
      <x:c r="H7" s="27" t="s">
        <x:v>119</x:v>
      </x:c>
      <x:c r="I7" s="28" t="s">
        <x:v>120</x:v>
      </x:c>
      <x:c r="J7" s="29" t="n">
        <x:f>SUM(J5:J6)</x:f>
        <x:v>407254.80000000005</x:v>
      </x:c>
    </x:row>
    <x:row r="8">
      <x:c r="B8" s="57" t="s">
        <x:v>121</x:v>
      </x:c>
      <x:c r="C8" s="57"/>
      <x:c r="D8" s="57"/>
      <x:c r="E8" s="57"/>
      <x:c r="F8" s="35" t="n">
        <x:f>SUM(F4:F7)</x:f>
        <x:v>211690.56</x:v>
      </x:c>
    </x:row>
    <x:row r="9">
      <x:c r="C9" s="2"/>
      <x:c r="D9" s="2"/>
      <x:c r="E9" s="2"/>
    </x:row>
    <x:row r="11">
      <x:c r="B11" s="23" t="s">
        <x:v>122</x:v>
      </x:c>
      <x:c r="C11" s="35" t="n">
        <x:f>F8</x:f>
        <x:v>211690.56</x:v>
      </x:c>
      <x:c r="I11" s="8" t="str">
        <x:v>Reservas presupuestarias</x:v>
      </x:c>
    </x:row>
    <x:row r="12">
      <x:c r="B12" s="24" t="s">
        <x:v>123</x:v>
      </x:c>
      <x:c r="C12" s="36" t="n">
        <x:f>INFRAESTRUCTURA!E14</x:f>
        <x:v>110250</x:v>
      </x:c>
      <x:c r="I12" s="10" t="n">
        <x:f>J7-J3</x:f>
        <x:v>85314.24000000005</x:v>
      </x:c>
    </x:row>
    <x:row r="13">
      <x:c r="B13" s="25" t="s">
        <x:v>124</x:v>
      </x:c>
      <x:c r="C13" s="37" t="n">
        <x:f>SUM(C11:C12)</x:f>
        <x:v>321940.56</x:v>
      </x:c>
    </x:row>
    <x:row r="16">
      <x:c r="B16" s="46" t="s">
        <x:v>82</x:v>
      </x:c>
      <x:c r="C16" s="46" t="s">
        <x:v>68</x:v>
      </x:c>
      <x:c r="D16" s="46" t="s">
        <x:v>125</x:v>
      </x:c>
      <x:c r="E16" s="46" t="s">
        <x:v>126</x:v>
      </x:c>
      <x:c r="F16" s="46" t="s">
        <x:v>127</x:v>
      </x:c>
      <x:c r="G16" s="46" t="s">
        <x:v>128</x:v>
      </x:c>
    </x:row>
    <x:row r="17">
      <x:c r="B17" s="8" t="s">
        <x:v>129</x:v>
      </x:c>
      <x:c r="C17" s="3">
        <x:v>1</x:v>
      </x:c>
      <x:c r="D17" s="38">
        <x:v>42</x:v>
      </x:c>
      <x:c r="E17" s="3">
        <x:v>8</x:v>
      </x:c>
      <x:c r="F17" s="3" t="n">
        <x:f>SUM('DESARROLLO (EJECUCION)'!F3,'IMPLEMENTACION EJECUCION'!F3)</x:f>
        <x:v>27</x:v>
      </x:c>
      <x:c r="G17" s="39" t="n">
        <x:f>C17*D17*E17*F17</x:f>
        <x:v>9072</x:v>
      </x:c>
    </x:row>
    <x:row r="18">
      <x:c r="B18" s="8" t="s">
        <x:v>130</x:v>
      </x:c>
      <x:c r="C18" s="3">
        <x:v>1</x:v>
      </x:c>
      <x:c r="D18" s="38">
        <x:v>18.059999999999999</x:v>
      </x:c>
      <x:c r="E18" s="3">
        <x:v>8</x:v>
      </x:c>
      <x:c r="F18" s="3" t="n">
        <x:f>SUM('DESARROLLO (EJECUCION)'!F4)</x:f>
        <x:v>60</x:v>
      </x:c>
      <x:c r="G18" s="39" t="n">
        <x:f t="shared" ref="G18:G32" si="0">C18*D18*E18*F18</x:f>
        <x:v>8668.8</x:v>
      </x:c>
    </x:row>
    <x:row r="19">
      <x:c r="B19" s="8" t="s">
        <x:v>131</x:v>
      </x:c>
      <x:c r="C19" s="3">
        <x:v>1</x:v>
      </x:c>
      <x:c r="D19" s="38">
        <x:v>70</x:v>
      </x:c>
      <x:c r="E19" s="3">
        <x:v>8</x:v>
      </x:c>
      <x:c r="F19" s="3" t="n">
        <x:f>SUM('ANALISIS Y DISEÑO (EJECUCION)'!F7)</x:f>
        <x:v>2</x:v>
      </x:c>
      <x:c r="G19" s="39">
        <x:f t="shared" si="0"/>
        <x:v>1120</x:v>
      </x:c>
    </x:row>
    <x:row r="20">
      <x:c r="B20" s="8" t="s">
        <x:v>132</x:v>
      </x:c>
      <x:c r="C20" s="3">
        <x:v>1</x:v>
      </x:c>
      <x:c r="D20" s="38">
        <x:v>70</x:v>
      </x:c>
      <x:c r="E20" s="3">
        <x:v>8</x:v>
      </x:c>
      <x:c r="F20" s="3" t="n">
        <x:f>SUM('DESARROLLO (EJECUCION)'!F5,'ANALISIS Y DISEÑO (EJECUCION)'!F6)</x:f>
        <x:v>26</x:v>
      </x:c>
      <x:c r="G20" s="39">
        <x:f t="shared" si="0"/>
        <x:v>14560</x:v>
      </x:c>
    </x:row>
    <x:row r="21">
      <x:c r="B21" s="8" t="s">
        <x:v>133</x:v>
      </x:c>
      <x:c r="C21" s="3">
        <x:v>1</x:v>
      </x:c>
      <x:c r="D21" s="38">
        <x:v>12</x:v>
      </x:c>
      <x:c r="E21" s="3">
        <x:v>8</x:v>
      </x:c>
      <x:c r="F21" s="3" t="n">
        <x:f>SUM(INICIO!J4,PLANIFICACION!F4,'DESARROLLO (EJECUCION)'!F6,'IMPLEMENTACION EJECUCION'!F4,CIERRE!F3)</x:f>
        <x:v>20</x:v>
      </x:c>
      <x:c r="G21" s="39">
        <x:f t="shared" si="0"/>
        <x:v>1920</x:v>
      </x:c>
    </x:row>
    <x:row r="22">
      <x:c r="B22" s="8" t="s">
        <x:v>134</x:v>
      </x:c>
      <x:c r="C22" s="3">
        <x:v>1</x:v>
      </x:c>
      <x:c r="D22" s="38">
        <x:v>10</x:v>
      </x:c>
      <x:c r="E22" s="3">
        <x:v>8</x:v>
      </x:c>
      <x:c r="F22" s="3" t="n">
        <x:f>SUM('ANALISIS Y DISEÑO (EJECUCION)'!F5,'IMPLEMENTACION EJECUCION'!F5)</x:f>
        <x:v>20</x:v>
      </x:c>
      <x:c r="G22" s="39">
        <x:f t="shared" si="0"/>
        <x:v>1600</x:v>
      </x:c>
    </x:row>
    <x:row r="23">
      <x:c r="B23" s="8" t="s">
        <x:v>135</x:v>
      </x:c>
      <x:c r="C23" s="3">
        <x:v>1</x:v>
      </x:c>
      <x:c r="D23" s="38">
        <x:v>60</x:v>
      </x:c>
      <x:c r="E23" s="3">
        <x:v>8</x:v>
      </x:c>
      <x:c r="F23" s="3" t="n">
        <x:f>SUM(INICIO!J3,PLANIFICACION!F3,'ANALISIS Y DISEÑO (EJECUCION)'!F3,'DESARROLLO (EJECUCION)'!F7,'IMPLEMENTACION EJECUCION'!F6,CIERRE!F4)</x:f>
        <x:v>47</x:v>
      </x:c>
      <x:c r="G23" s="39">
        <x:f t="shared" si="0"/>
        <x:v>22560</x:v>
      </x:c>
    </x:row>
    <x:row r="24">
      <x:c r="B24" s="8" t="s">
        <x:v>136</x:v>
      </x:c>
      <x:c r="C24" s="3">
        <x:v>1</x:v>
      </x:c>
      <x:c r="D24" s="38">
        <x:v>15</x:v>
      </x:c>
      <x:c r="E24" s="3">
        <x:v>8</x:v>
      </x:c>
      <x:c r="F24" s="3" t="n">
        <x:f>SUM('DESARROLLO (EJECUCION)'!F8,'PRUEBAS (EJECUCION)'!F3,'IMPLEMENTACION EJECUCION'!F7)</x:f>
        <x:v>76</x:v>
      </x:c>
      <x:c r="G24" s="39">
        <x:f t="shared" si="0"/>
        <x:v>9120</x:v>
      </x:c>
    </x:row>
    <x:row r="25">
      <x:c r="B25" s="8" t="s">
        <x:v>137</x:v>
      </x:c>
      <x:c r="C25" s="3">
        <x:v>1</x:v>
      </x:c>
      <x:c r="D25" s="38">
        <x:v>45</x:v>
      </x:c>
      <x:c r="E25" s="3">
        <x:v>8</x:v>
      </x:c>
      <x:c r="F25" s="3" t="n">
        <x:f>SUM('DESARROLLO (EJECUCION)'!F9)</x:f>
        <x:v>40</x:v>
      </x:c>
      <x:c r="G25" s="39">
        <x:f t="shared" si="0"/>
        <x:v>14400</x:v>
      </x:c>
    </x:row>
    <x:row r="26">
      <x:c r="B26" s="8" t="s">
        <x:v>138</x:v>
      </x:c>
      <x:c r="C26" s="3">
        <x:v>1</x:v>
      </x:c>
      <x:c r="D26" s="38">
        <x:v>55</x:v>
      </x:c>
      <x:c r="E26" s="3">
        <x:v>8</x:v>
      </x:c>
      <x:c r="F26" s="3" t="n">
        <x:f>SUM('DESARROLLO (EJECUCION)'!F10)</x:f>
        <x:v>40</x:v>
      </x:c>
      <x:c r="G26" s="39">
        <x:f t="shared" si="0"/>
        <x:v>17600</x:v>
      </x:c>
    </x:row>
    <x:row r="27">
      <x:c r="B27" s="8" t="s">
        <x:v>139</x:v>
      </x:c>
      <x:c r="C27" s="3">
        <x:v>1</x:v>
      </x:c>
      <x:c r="D27" s="38">
        <x:v>30</x:v>
      </x:c>
      <x:c r="E27" s="3">
        <x:v>8</x:v>
      </x:c>
      <x:c r="F27" s="3" t="n">
        <x:f>SUM('DESARROLLO (EJECUCION)'!F11)</x:f>
        <x:v>60</x:v>
      </x:c>
      <x:c r="G27" s="39">
        <x:f t="shared" si="0"/>
        <x:v>14400</x:v>
      </x:c>
    </x:row>
    <x:row r="28">
      <x:c r="B28" s="8" t="s">
        <x:v>140</x:v>
      </x:c>
      <x:c r="C28" s="3">
        <x:v>1</x:v>
      </x:c>
      <x:c r="D28" s="38">
        <x:v>32.07</x:v>
      </x:c>
      <x:c r="E28" s="3">
        <x:v>8</x:v>
      </x:c>
      <x:c r="F28" s="3" t="n">
        <x:f>SUM('PRUEBAS (EJECUCION)'!F4)</x:f>
        <x:v>40</x:v>
      </x:c>
      <x:c r="G28" s="39">
        <x:f t="shared" si="0"/>
        <x:v>10262.4</x:v>
      </x:c>
    </x:row>
    <x:row r="29">
      <x:c r="B29" s="8" t="s">
        <x:v>141</x:v>
      </x:c>
      <x:c r="C29" s="3">
        <x:v>1</x:v>
      </x:c>
      <x:c r="D29" s="38">
        <x:v>40.08</x:v>
      </x:c>
      <x:c r="E29" s="3">
        <x:v>8</x:v>
      </x:c>
      <x:c r="F29" s="3" t="n">
        <x:f>SUM('DESARROLLO (EJECUCION)'!F12,'IMPLEMENTACION EJECUCION'!F8)</x:f>
        <x:v>74</x:v>
      </x:c>
      <x:c r="G29" s="39">
        <x:f t="shared" si="0"/>
        <x:v>23727.360000000001</x:v>
      </x:c>
      <x:c r="I29" t="n">
        <x:f>SUM(INICIO!J3:J4,PLANIFICACION!F3:F4,'ANALISIS Y DISEÑO (EJECUCION)'!F3:F7,'DESARROLLO (EJECUCION)'!F3:F14,'PRUEBAS (EJECUCION)'!F3:F5,'IMPLEMENTACION EJECUCION'!F3:F9,CIERRE!F3:F4)</x:f>
        <x:v>891</x:v>
      </x:c>
    </x:row>
    <x:row r="30">
      <x:c r="B30" s="8" t="s">
        <x:v>142</x:v>
      </x:c>
      <x:c r="C30" s="3">
        <x:v>1</x:v>
      </x:c>
      <x:c r="D30" s="38">
        <x:v>45</x:v>
      </x:c>
      <x:c r="E30" s="3">
        <x:v>8</x:v>
      </x:c>
      <x:c r="F30" s="3" t="n">
        <x:f>SUM('ANALISIS Y DISEÑO (EJECUCION)'!F4,'PRUEBAS (EJECUCION)'!F5,'IMPLEMENTACION EJECUCION'!F9)</x:f>
        <x:v>39</x:v>
      </x:c>
      <x:c r="G30" s="39">
        <x:f t="shared" si="0"/>
        <x:v>14040</x:v>
      </x:c>
    </x:row>
    <x:row r="31">
      <x:c r="B31" s="8" t="s">
        <x:v>143</x:v>
      </x:c>
      <x:c r="C31" s="3">
        <x:v>1</x:v>
      </x:c>
      <x:c r="D31" s="38">
        <x:v>20</x:v>
      </x:c>
      <x:c r="E31" s="3">
        <x:v>8</x:v>
      </x:c>
      <x:c r="F31" s="3" t="n">
        <x:f>SUM('DESARROLLO (EJECUCION)'!F13)</x:f>
        <x:v>160</x:v>
      </x:c>
      <x:c r="G31" s="39">
        <x:f t="shared" si="0"/>
        <x:v>25600</x:v>
      </x:c>
    </x:row>
    <x:row r="32">
      <x:c r="B32" s="8" t="s">
        <x:v>144</x:v>
      </x:c>
      <x:c r="C32" s="3">
        <x:v>1</x:v>
      </x:c>
      <x:c r="D32" s="38">
        <x:v>18</x:v>
      </x:c>
      <x:c r="E32" s="3">
        <x:v>8</x:v>
      </x:c>
      <x:c r="F32" s="3" t="n">
        <x:f>SUM('DESARROLLO (EJECUCION)'!F14)</x:f>
        <x:v>160</x:v>
      </x:c>
      <x:c r="G32" s="39">
        <x:f t="shared" si="0"/>
        <x:v>23040</x:v>
      </x:c>
    </x:row>
    <x:row r="33">
      <x:c r="B33" s="58" t="s">
        <x:v>145</x:v>
      </x:c>
      <x:c r="C33" s="58"/>
      <x:c r="D33" s="58"/>
      <x:c r="E33" s="58"/>
      <x:c r="F33" s="58"/>
      <x:c r="G33" s="47" t="n">
        <x:f>SUM(G17:G32)</x:f>
        <x:v>211690.56</x:v>
      </x:c>
    </x:row>
    <x:row r="40">
      <x:c r="F40" t="n">
        <x:f>SUM(F17:F32)</x:f>
        <x:v>891</x:v>
      </x:c>
    </x:row>
  </x:sheetData>
  <x:mergeCells>
    <x:mergeCell ref="B8:E8"/>
    <x:mergeCell ref="B33:F33"/>
  </x:mergeCells>
  <x:pageMargins left="0.7" right="0.7" top="0.75" bottom="0.75" header="0.3" footer="0.3"/>
</x:worksheet>
</file>